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4250" windowHeight="7275" activeTab="0"/>
  </bookViews>
  <sheets>
    <sheet name="Сводная таблица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<sst xmlns="http://schemas.openxmlformats.org/spreadsheetml/2006/main" count="54" uniqueCount="54">
  <si>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тыс.руб.</t>
  </si>
  <si>
    <t>Наименование налога (сбора)</t>
  </si>
  <si>
    <t>Налог на доходы физических лиц</t>
  </si>
  <si>
    <t>Налоги на совокупный доход</t>
  </si>
  <si>
    <t>Государственная пошлина</t>
  </si>
  <si>
    <t>Штрафы,санкции,возмещение ущерба</t>
  </si>
  <si>
    <t>Налоги на имущество</t>
  </si>
  <si>
    <t xml:space="preserve">Прочие неналоговые доходы </t>
  </si>
  <si>
    <t>СОБСТВЕННЫЕ ДОХОДЫ</t>
  </si>
  <si>
    <t>ВСЕГО ДОХОДОВ</t>
  </si>
  <si>
    <t>Плата за негативное воздействие на окружающую среду</t>
  </si>
  <si>
    <t>Прочие налоговые доходы</t>
  </si>
  <si>
    <t>Доля собственных доходов в общей сумме доходов</t>
  </si>
  <si>
    <t xml:space="preserve">НАЛОГОВЫЕ ДОХОДЫ     </t>
  </si>
  <si>
    <t>Налог, взимаемый с применением патентной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</si>
  <si>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</si>
  <si>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</si>
  <si>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</si>
  <si>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НЕНАЛОГОВЫЕ ДОХОДЫ</t>
  </si>
  <si>
    <t xml:space="preserve">Безвоздмездные поступления </t>
  </si>
  <si>
    <t>Доходы от оказания платных услуг и компенсации затрат государства</t>
  </si>
  <si>
    <t>Доля безвозмездных поступлений в общей сумме доходов</t>
  </si>
  <si>
    <t>% сравнения 2014г. с 2013г.</t>
  </si>
  <si>
    <t>%сравнения 2015 с 2014г</t>
  </si>
  <si>
    <t>% сравнения 2016г. с 2015г.</t>
  </si>
  <si>
    <t>% сравнения 2017г. с 2016г.</t>
  </si>
  <si>
    <t>Плановый показатель 2020 года</t>
  </si>
  <si>
    <t>Прогноз 2021 года</t>
  </si>
  <si>
    <t>Прогноз 2022 года</t>
  </si>
  <si>
    <t>Прогноз 2023 года</t>
  </si>
  <si>
    <t>Прогноз 2024 года</t>
  </si>
  <si>
    <t>Прогноз 2025 года</t>
  </si>
  <si>
    <t>Прогноз 2026 года</t>
  </si>
  <si>
    <t>Прогноз 2027 года</t>
  </si>
  <si>
    <t>Прогноз 2028 года</t>
  </si>
  <si>
    <t>Прогноз 2029 года</t>
  </si>
  <si>
    <t>Прогноз 2030 года</t>
  </si>
  <si>
    <t>% сравнения 2030г. с 2017г.</t>
  </si>
  <si>
    <t>Налог на имущество организаций по имуществу, не входящему в Единую систему газоснабжения</t>
  </si>
  <si>
    <t>Акцизы по подакцизным товарам</t>
  </si>
  <si>
    <t>Налог, взимаемый с применением упрощенной системы налогообложения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</si>
  <si>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</si>
  <si>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</si>
  <si>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</si>
  <si>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Сравнение 2017 к 2013г</t>
  </si>
  <si>
    <t>Прогноз 2031 года</t>
  </si>
  <si>
    <t>Прогноз 2032 года</t>
  </si>
  <si>
    <t>Прогноз 2033 года</t>
  </si>
  <si>
    <t>Прогноз 2034 года</t>
  </si>
  <si>
    <t>Прогноз 2035 года</t>
  </si>
  <si>
    <t>Прогноз основных параметров консолидированного бюджета муниципального района Зилаирский район Республики Башкортостан на период до 2035 года</t>
  </si>
  <si>
    <t>Приложение 1</t>
  </si>
  <si>
    <t>2018 г</t>
  </si>
  <si>
    <t>оценка 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</si>
</sst>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0"/>
      <color indexed="1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color indexed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172" fontId="9" fillId="34" borderId="12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3" fontId="3" fillId="0" borderId="0" xfId="0" applyNumberFormat="1" applyFont="1" applyBorder="1" applyAlignment="1">
      <alignment/>
    </xf>
    <xf numFmtId="0" fontId="3" fillId="35" borderId="12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horizontal="justify" vertical="top" wrapText="1"/>
    </xf>
    <xf numFmtId="172" fontId="9" fillId="35" borderId="12" xfId="0" applyNumberFormat="1" applyFont="1" applyFill="1" applyBorder="1" applyAlignment="1">
      <alignment horizontal="right" vertical="center" wrapText="1"/>
    </xf>
    <xf numFmtId="172" fontId="3" fillId="35" borderId="12" xfId="0" applyNumberFormat="1" applyFont="1" applyFill="1" applyBorder="1" applyAlignment="1">
      <alignment horizontal="right" vertical="center" wrapText="1"/>
    </xf>
    <xf numFmtId="0" fontId="0" fillId="35" borderId="0" xfId="0" applyFill="1" applyAlignment="1">
      <alignment/>
    </xf>
    <xf numFmtId="0" fontId="11" fillId="35" borderId="12" xfId="0" applyFont="1" applyFill="1" applyBorder="1" applyAlignment="1">
      <alignment horizontal="justify" vertical="top" wrapText="1"/>
    </xf>
    <xf numFmtId="172" fontId="3" fillId="35" borderId="11" xfId="0" applyNumberFormat="1" applyFont="1" applyFill="1" applyBorder="1" applyAlignment="1">
      <alignment horizontal="right" vertical="center" wrapText="1"/>
    </xf>
    <xf numFmtId="0" fontId="9" fillId="35" borderId="13" xfId="0" applyFont="1" applyFill="1" applyBorder="1" applyAlignment="1">
      <alignment vertical="top" wrapText="1"/>
    </xf>
    <xf numFmtId="0" fontId="9" fillId="35" borderId="13" xfId="0" applyFont="1" applyFill="1" applyBorder="1" applyAlignment="1">
      <alignment horizontal="justify" vertical="top" wrapText="1"/>
    </xf>
    <xf numFmtId="172" fontId="3" fillId="35" borderId="13" xfId="0" applyNumberFormat="1" applyFont="1" applyFill="1" applyBorder="1" applyAlignment="1">
      <alignment horizontal="right" vertical="center" wrapText="1"/>
    </xf>
    <xf numFmtId="0" fontId="0" fillId="35" borderId="0" xfId="0" applyFont="1" applyFill="1" applyAlignment="1">
      <alignment/>
    </xf>
    <xf numFmtId="0" fontId="9" fillId="35" borderId="11" xfId="0" applyFont="1" applyFill="1" applyBorder="1" applyAlignment="1">
      <alignment horizontal="center" wrapText="1"/>
    </xf>
    <xf numFmtId="173" fontId="3" fillId="35" borderId="0" xfId="0" applyNumberFormat="1" applyFont="1" applyFill="1" applyBorder="1" applyAlignment="1">
      <alignment/>
    </xf>
    <xf numFmtId="0" fontId="7" fillId="35" borderId="0" xfId="0" applyFont="1" applyFill="1" applyAlignment="1">
      <alignment/>
    </xf>
    <xf numFmtId="0" fontId="9" fillId="36" borderId="11" xfId="0" applyFont="1" applyFill="1" applyBorder="1" applyAlignment="1">
      <alignment horizontal="center" wrapText="1"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0" fillId="37" borderId="0" xfId="0" applyFill="1" applyAlignment="1">
      <alignment/>
    </xf>
    <xf numFmtId="0" fontId="3" fillId="19" borderId="12" xfId="0" applyFont="1" applyFill="1" applyBorder="1" applyAlignment="1">
      <alignment vertical="top" wrapText="1"/>
    </xf>
    <xf numFmtId="0" fontId="9" fillId="19" borderId="12" xfId="0" applyFont="1" applyFill="1" applyBorder="1" applyAlignment="1">
      <alignment horizontal="justify" vertical="top" wrapText="1"/>
    </xf>
    <xf numFmtId="172" fontId="9" fillId="19" borderId="12" xfId="0" applyNumberFormat="1" applyFont="1" applyFill="1" applyBorder="1" applyAlignment="1">
      <alignment horizontal="right" vertical="center" wrapText="1"/>
    </xf>
    <xf numFmtId="0" fontId="0" fillId="19" borderId="0" xfId="0" applyFill="1" applyAlignment="1">
      <alignment/>
    </xf>
    <xf numFmtId="0" fontId="3" fillId="22" borderId="12" xfId="0" applyFont="1" applyFill="1" applyBorder="1" applyAlignment="1">
      <alignment vertical="top" wrapText="1"/>
    </xf>
    <xf numFmtId="0" fontId="9" fillId="22" borderId="12" xfId="0" applyFont="1" applyFill="1" applyBorder="1" applyAlignment="1">
      <alignment horizontal="justify" vertical="top" wrapText="1"/>
    </xf>
    <xf numFmtId="172" fontId="10" fillId="22" borderId="12" xfId="0" applyNumberFormat="1" applyFont="1" applyFill="1" applyBorder="1" applyAlignment="1">
      <alignment horizontal="right" vertical="center" wrapText="1"/>
    </xf>
    <xf numFmtId="172" fontId="9" fillId="22" borderId="12" xfId="0" applyNumberFormat="1" applyFont="1" applyFill="1" applyBorder="1" applyAlignment="1">
      <alignment horizontal="right" vertical="center" wrapText="1"/>
    </xf>
    <xf numFmtId="0" fontId="0" fillId="22" borderId="0" xfId="0" applyFill="1" applyAlignment="1">
      <alignment/>
    </xf>
    <xf numFmtId="0" fontId="3" fillId="13" borderId="14" xfId="0" applyFont="1" applyFill="1" applyBorder="1" applyAlignment="1">
      <alignment vertical="top" wrapText="1"/>
    </xf>
    <xf numFmtId="0" fontId="10" fillId="13" borderId="15" xfId="0" applyFont="1" applyFill="1" applyBorder="1" applyAlignment="1">
      <alignment horizontal="justify" vertical="top" wrapText="1"/>
    </xf>
    <xf numFmtId="172" fontId="10" fillId="13" borderId="16" xfId="0" applyNumberFormat="1" applyFont="1" applyFill="1" applyBorder="1" applyAlignment="1">
      <alignment horizontal="right" vertical="center"/>
    </xf>
    <xf numFmtId="172" fontId="9" fillId="13" borderId="13" xfId="0" applyNumberFormat="1" applyFont="1" applyFill="1" applyBorder="1" applyAlignment="1">
      <alignment horizontal="right" vertical="center" wrapText="1"/>
    </xf>
    <xf numFmtId="172" fontId="9" fillId="13" borderId="12" xfId="0" applyNumberFormat="1" applyFont="1" applyFill="1" applyBorder="1" applyAlignment="1">
      <alignment horizontal="right" vertical="center" wrapText="1"/>
    </xf>
    <xf numFmtId="0" fontId="0" fillId="13" borderId="0" xfId="0" applyFill="1" applyAlignment="1">
      <alignment/>
    </xf>
    <xf numFmtId="0" fontId="3" fillId="38" borderId="12" xfId="0" applyFont="1" applyFill="1" applyBorder="1" applyAlignment="1">
      <alignment vertical="top" wrapText="1"/>
    </xf>
    <xf numFmtId="0" fontId="10" fillId="38" borderId="12" xfId="0" applyFont="1" applyFill="1" applyBorder="1" applyAlignment="1">
      <alignment horizontal="justify" vertical="top" wrapText="1"/>
    </xf>
    <xf numFmtId="172" fontId="10" fillId="38" borderId="12" xfId="0" applyNumberFormat="1" applyFont="1" applyFill="1" applyBorder="1" applyAlignment="1">
      <alignment horizontal="right" vertical="center"/>
    </xf>
    <xf numFmtId="172" fontId="9" fillId="38" borderId="12" xfId="0" applyNumberFormat="1" applyFont="1" applyFill="1" applyBorder="1" applyAlignment="1">
      <alignment horizontal="right" vertical="center" wrapText="1"/>
    </xf>
    <xf numFmtId="0" fontId="0" fillId="38" borderId="0" xfId="0" applyFill="1" applyAlignment="1">
      <alignment/>
    </xf>
    <xf numFmtId="172" fontId="13" fillId="19" borderId="12" xfId="0" applyNumberFormat="1" applyFont="1" applyFill="1" applyBorder="1" applyAlignment="1">
      <alignment/>
    </xf>
    <xf numFmtId="172" fontId="13" fillId="22" borderId="12" xfId="0" applyNumberFormat="1" applyFont="1" applyFill="1" applyBorder="1" applyAlignment="1">
      <alignment/>
    </xf>
    <xf numFmtId="172" fontId="13" fillId="0" borderId="12" xfId="0" applyNumberFormat="1" applyFont="1" applyBorder="1" applyAlignment="1">
      <alignment/>
    </xf>
    <xf numFmtId="172" fontId="13" fillId="13" borderId="12" xfId="0" applyNumberFormat="1" applyFont="1" applyFill="1" applyBorder="1" applyAlignment="1">
      <alignment/>
    </xf>
    <xf numFmtId="172" fontId="13" fillId="38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172" fontId="9" fillId="37" borderId="12" xfId="0" applyNumberFormat="1" applyFont="1" applyFill="1" applyBorder="1" applyAlignment="1">
      <alignment horizontal="right" vertical="center" wrapText="1"/>
    </xf>
    <xf numFmtId="172" fontId="3" fillId="37" borderId="12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4"/>
  <sheetViews>
    <sheetView tabSelected="1" zoomScalePageLayoutView="0" workbookViewId="0" topLeftCell="B13">
      <pane xSplit="1" topLeftCell="T1" activePane="topRight" state="frozen"/>
      <selection pane="topLeft" activeCell="B10" sqref="B10"/>
      <selection pane="topRight" activeCell="Q20" sqref="Q20"/>
    </sheetView>
  </sheetViews>
  <sheetFormatPr defaultColWidth="9.00390625" defaultRowHeight="12.75"/>
  <cols>
    <col min="1" max="1" width="7.125" style="0" customWidth="1"/>
    <col min="2" max="2" width="58.125" style="0" customWidth="1"/>
    <col min="3" max="3" width="16.125" style="0" customWidth="1"/>
    <col min="4" max="4" width="14.125" style="0" customWidth="1"/>
    <col min="5" max="5" width="12.375" style="0" customWidth="1"/>
    <col min="6" max="7" width="14.625" style="0" customWidth="1"/>
    <col min="8" max="8" width="13.375" style="0" customWidth="1"/>
    <col min="9" max="9" width="11.125" style="0" customWidth="1"/>
    <col min="10" max="10" width="12.875" style="0" customWidth="1"/>
    <col min="11" max="13" width="13.25390625" style="0" customWidth="1"/>
    <col min="14" max="14" width="10.125" style="0" customWidth="1"/>
    <col min="15" max="15" width="10.625" style="0" customWidth="1"/>
    <col min="16" max="16" width="9.625" style="0" customWidth="1"/>
    <col min="17" max="17" width="9.25390625" style="21" customWidth="1"/>
  </cols>
  <sheetData>
    <row r="1" spans="1:5" ht="13.5" customHeight="1">
      <c r="A1" s="1"/>
      <c r="B1" s="60"/>
      <c r="C1" s="60"/>
      <c r="D1" s="2"/>
      <c r="E1" s="2"/>
    </row>
    <row r="2" spans="1:31" ht="15.75">
      <c r="A2" s="61" t="s">
        <v>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4"/>
      <c r="T2" s="4"/>
      <c r="AD2" s="64" t="s">
        <v>51</v>
      </c>
      <c r="AE2" s="64"/>
    </row>
    <row r="3" spans="1:20" ht="5.25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7"/>
      <c r="R3" s="4" t="s">
        <v>0</v>
      </c>
      <c r="S3" s="4"/>
      <c r="T3" s="4"/>
    </row>
    <row r="4" spans="1:31" ht="53.25" customHeight="1">
      <c r="A4" s="6"/>
      <c r="B4" s="63" t="s">
        <v>1</v>
      </c>
      <c r="C4" s="7">
        <v>2013</v>
      </c>
      <c r="D4" s="7">
        <v>2014</v>
      </c>
      <c r="E4" s="8" t="s">
        <v>22</v>
      </c>
      <c r="F4" s="9">
        <v>2015</v>
      </c>
      <c r="G4" s="10" t="s">
        <v>23</v>
      </c>
      <c r="H4" s="9">
        <v>2016</v>
      </c>
      <c r="I4" s="8" t="s">
        <v>24</v>
      </c>
      <c r="J4" s="9">
        <v>2017</v>
      </c>
      <c r="K4" s="8" t="s">
        <v>25</v>
      </c>
      <c r="L4" s="7" t="s">
        <v>44</v>
      </c>
      <c r="M4" s="11" t="s">
        <v>52</v>
      </c>
      <c r="N4" s="7" t="s">
        <v>53</v>
      </c>
      <c r="O4" s="7" t="s">
        <v>26</v>
      </c>
      <c r="P4" s="31" t="s">
        <v>27</v>
      </c>
      <c r="Q4" s="31" t="s">
        <v>28</v>
      </c>
      <c r="R4" s="7" t="s">
        <v>29</v>
      </c>
      <c r="S4" s="7" t="s">
        <v>30</v>
      </c>
      <c r="T4" s="7" t="s">
        <v>31</v>
      </c>
      <c r="U4" s="7" t="s">
        <v>32</v>
      </c>
      <c r="V4" s="7" t="s">
        <v>33</v>
      </c>
      <c r="W4" s="7" t="s">
        <v>34</v>
      </c>
      <c r="X4" s="7" t="s">
        <v>35</v>
      </c>
      <c r="Y4" s="7" t="s">
        <v>36</v>
      </c>
      <c r="Z4" s="7" t="s">
        <v>37</v>
      </c>
      <c r="AA4" s="7" t="s">
        <v>45</v>
      </c>
      <c r="AB4" s="7" t="s">
        <v>46</v>
      </c>
      <c r="AC4" s="7" t="s">
        <v>47</v>
      </c>
      <c r="AD4" s="7" t="s">
        <v>48</v>
      </c>
      <c r="AE4" s="7" t="s">
        <v>49</v>
      </c>
    </row>
    <row r="5" spans="1:26" ht="15.75" customHeight="1" hidden="1">
      <c r="A5" s="6"/>
      <c r="B5" s="63"/>
      <c r="C5" s="7"/>
      <c r="D5" s="7"/>
      <c r="E5" s="7"/>
      <c r="F5" s="12"/>
      <c r="G5" s="10"/>
      <c r="H5" s="9"/>
      <c r="I5" s="8"/>
      <c r="J5" s="12"/>
      <c r="K5" s="8"/>
      <c r="L5" s="7"/>
      <c r="M5" s="7"/>
      <c r="N5" s="7"/>
      <c r="O5" s="7"/>
      <c r="P5" s="7"/>
      <c r="Q5" s="28"/>
      <c r="R5" s="7"/>
      <c r="S5" s="7"/>
      <c r="T5" s="7"/>
      <c r="U5" s="7"/>
      <c r="V5" s="7"/>
      <c r="W5" s="7"/>
      <c r="X5" s="7"/>
      <c r="Y5" s="7"/>
      <c r="Z5" s="7"/>
    </row>
    <row r="6" spans="1:26" ht="15.75" customHeight="1" hidden="1">
      <c r="A6" s="6"/>
      <c r="B6" s="63"/>
      <c r="C6" s="7"/>
      <c r="D6" s="7"/>
      <c r="E6" s="7"/>
      <c r="F6" s="12"/>
      <c r="G6" s="10"/>
      <c r="H6" s="9"/>
      <c r="I6" s="8"/>
      <c r="J6" s="12"/>
      <c r="K6" s="8"/>
      <c r="L6" s="7"/>
      <c r="M6" s="7"/>
      <c r="N6" s="7"/>
      <c r="O6" s="7"/>
      <c r="P6" s="7"/>
      <c r="Q6" s="28"/>
      <c r="R6" s="7"/>
      <c r="S6" s="7"/>
      <c r="T6" s="7"/>
      <c r="U6" s="7"/>
      <c r="V6" s="7"/>
      <c r="W6" s="7"/>
      <c r="X6" s="7"/>
      <c r="Y6" s="7"/>
      <c r="Z6" s="7"/>
    </row>
    <row r="7" spans="1:31" s="38" customFormat="1" ht="22.5" customHeight="1">
      <c r="A7" s="35"/>
      <c r="B7" s="36" t="s">
        <v>8</v>
      </c>
      <c r="C7" s="37">
        <f>C22+C8</f>
        <v>77608.5</v>
      </c>
      <c r="D7" s="37">
        <f>D22+D8</f>
        <v>85005.3</v>
      </c>
      <c r="E7" s="37">
        <f aca="true" t="shared" si="0" ref="E7:E30">D7/C7*100</f>
        <v>109.53091478381877</v>
      </c>
      <c r="F7" s="37">
        <f>F22+F8</f>
        <v>91732</v>
      </c>
      <c r="G7" s="37">
        <f aca="true" t="shared" si="1" ref="G7:G30">F7/D7*100</f>
        <v>107.91327129014307</v>
      </c>
      <c r="H7" s="37">
        <f>H22+H8</f>
        <v>113104.49999999999</v>
      </c>
      <c r="I7" s="37">
        <f>H7/F7*100</f>
        <v>123.29884882047703</v>
      </c>
      <c r="J7" s="37">
        <f>J22+J8</f>
        <v>114835.4</v>
      </c>
      <c r="K7" s="37">
        <f>J7/H7*100</f>
        <v>101.53035467200687</v>
      </c>
      <c r="L7" s="37">
        <f>J7/C7*100</f>
        <v>147.96755510027896</v>
      </c>
      <c r="M7" s="37">
        <f>M22+M8</f>
        <v>133167.9</v>
      </c>
      <c r="N7" s="37">
        <f>N22+N8</f>
        <v>132547.9</v>
      </c>
      <c r="O7" s="37">
        <f>O22+O8</f>
        <v>131921.4</v>
      </c>
      <c r="P7" s="37">
        <f>P22+P8</f>
        <v>144625</v>
      </c>
      <c r="Q7" s="37">
        <f>Q8+Q22</f>
        <v>158559.9</v>
      </c>
      <c r="R7" s="37">
        <f aca="true" t="shared" si="2" ref="R7:Y7">R8+R22</f>
        <v>166487.895</v>
      </c>
      <c r="S7" s="37">
        <f t="shared" si="2"/>
        <v>171482.53185</v>
      </c>
      <c r="T7" s="37">
        <f t="shared" si="2"/>
        <v>174912.182487</v>
      </c>
      <c r="U7" s="37">
        <f t="shared" si="2"/>
        <v>178410.42613674002</v>
      </c>
      <c r="V7" s="37">
        <f t="shared" si="2"/>
        <v>181978.63465947483</v>
      </c>
      <c r="W7" s="37">
        <f t="shared" si="2"/>
        <v>185618.20735266432</v>
      </c>
      <c r="X7" s="37">
        <f t="shared" si="2"/>
        <v>189330.57149971763</v>
      </c>
      <c r="Y7" s="37">
        <f t="shared" si="2"/>
        <v>193117.18292971197</v>
      </c>
      <c r="Z7" s="37">
        <f>Y7/M7*100</f>
        <v>145.01781805503578</v>
      </c>
      <c r="AA7" s="55">
        <f>Y7</f>
        <v>193117.18292971197</v>
      </c>
      <c r="AB7" s="55">
        <f>AA7</f>
        <v>193117.18292971197</v>
      </c>
      <c r="AC7" s="55">
        <f>AB7</f>
        <v>193117.18292971197</v>
      </c>
      <c r="AD7" s="55">
        <f>AC7</f>
        <v>193117.18292971197</v>
      </c>
      <c r="AE7" s="55">
        <f>AD7</f>
        <v>193117.18292971197</v>
      </c>
    </row>
    <row r="8" spans="1:31" s="43" customFormat="1" ht="24.75" customHeight="1">
      <c r="A8" s="39">
        <v>100</v>
      </c>
      <c r="B8" s="40" t="s">
        <v>13</v>
      </c>
      <c r="C8" s="41">
        <f>C9+C11+C16+C20+C21+C10</f>
        <v>70174.6</v>
      </c>
      <c r="D8" s="41">
        <f>D9+D11+D16+D20+D21+D10</f>
        <v>77836.7</v>
      </c>
      <c r="E8" s="42">
        <f t="shared" si="0"/>
        <v>110.91862297754457</v>
      </c>
      <c r="F8" s="41">
        <f>F9+F11+F16+F20+F21+F10</f>
        <v>81374.3</v>
      </c>
      <c r="G8" s="42">
        <f t="shared" si="1"/>
        <v>104.54489977093068</v>
      </c>
      <c r="H8" s="41">
        <f>H9+H11+H16+H20+H21+H10</f>
        <v>102958.79999999999</v>
      </c>
      <c r="I8" s="42">
        <f>H8/F8*100</f>
        <v>126.52495935448904</v>
      </c>
      <c r="J8" s="41">
        <f>J9+J11+J16+J20+J21+J10</f>
        <v>104410.4</v>
      </c>
      <c r="K8" s="42">
        <f>J8/H8*100</f>
        <v>101.40988434208636</v>
      </c>
      <c r="L8" s="42">
        <f aca="true" t="shared" si="3" ref="L8:L30">J8/C8*100</f>
        <v>148.7865979998461</v>
      </c>
      <c r="M8" s="41">
        <f>M9+M11+M16+M20+M21+M10</f>
        <v>121630</v>
      </c>
      <c r="N8" s="41">
        <f>N9+N11+N16+N20+N21+N10</f>
        <v>125179.7</v>
      </c>
      <c r="O8" s="41">
        <f>O9+O11+O16+O20+O21+O10+O18</f>
        <v>126740</v>
      </c>
      <c r="P8" s="41">
        <f>P9+P11+P16+P20+P21+P10+P18</f>
        <v>138670</v>
      </c>
      <c r="Q8" s="41">
        <f>Q9+Q11+Q16+Q20+Q21+Q10+Q18</f>
        <v>151829.9</v>
      </c>
      <c r="R8" s="42">
        <f aca="true" t="shared" si="4" ref="R8:R28">Q8*1.05</f>
        <v>159421.395</v>
      </c>
      <c r="S8" s="42">
        <f aca="true" t="shared" si="5" ref="S8:S28">R8*1.03</f>
        <v>164204.03685</v>
      </c>
      <c r="T8" s="42">
        <f aca="true" t="shared" si="6" ref="T8:Y28">S8*1.02</f>
        <v>167488.11758700002</v>
      </c>
      <c r="U8" s="42">
        <f t="shared" si="6"/>
        <v>170837.87993874002</v>
      </c>
      <c r="V8" s="42">
        <f t="shared" si="6"/>
        <v>174254.63753751482</v>
      </c>
      <c r="W8" s="42">
        <f t="shared" si="6"/>
        <v>177739.73028826513</v>
      </c>
      <c r="X8" s="42">
        <f t="shared" si="6"/>
        <v>181294.52489403044</v>
      </c>
      <c r="Y8" s="42">
        <f t="shared" si="6"/>
        <v>184920.41539191105</v>
      </c>
      <c r="Z8" s="42">
        <f aca="true" t="shared" si="7" ref="Z8:Z32">Y8/M8*100</f>
        <v>152.0352013417011</v>
      </c>
      <c r="AA8" s="56">
        <f aca="true" t="shared" si="8" ref="AA8:AA32">Y8</f>
        <v>184920.41539191105</v>
      </c>
      <c r="AB8" s="56">
        <f aca="true" t="shared" si="9" ref="AB8:AE32">AA8</f>
        <v>184920.41539191105</v>
      </c>
      <c r="AC8" s="56">
        <f t="shared" si="9"/>
        <v>184920.41539191105</v>
      </c>
      <c r="AD8" s="56">
        <f t="shared" si="9"/>
        <v>184920.41539191105</v>
      </c>
      <c r="AE8" s="56">
        <f t="shared" si="9"/>
        <v>184920.41539191105</v>
      </c>
    </row>
    <row r="9" spans="1:31" s="21" customFormat="1" ht="21" customHeight="1">
      <c r="A9" s="17">
        <v>101</v>
      </c>
      <c r="B9" s="18" t="s">
        <v>2</v>
      </c>
      <c r="C9" s="19">
        <v>54753.3</v>
      </c>
      <c r="D9" s="19">
        <v>50357.5</v>
      </c>
      <c r="E9" s="19">
        <f t="shared" si="0"/>
        <v>91.97162545453881</v>
      </c>
      <c r="F9" s="20">
        <v>56391</v>
      </c>
      <c r="G9" s="19">
        <f t="shared" si="1"/>
        <v>111.9813334657201</v>
      </c>
      <c r="H9" s="20">
        <v>77517.7</v>
      </c>
      <c r="I9" s="19">
        <f aca="true" t="shared" si="10" ref="I9:I29">H9/F9*100</f>
        <v>137.4646663474668</v>
      </c>
      <c r="J9" s="20">
        <v>72286.7</v>
      </c>
      <c r="K9" s="19">
        <f>J9/H9*100</f>
        <v>93.25186376788785</v>
      </c>
      <c r="L9" s="13">
        <f t="shared" si="3"/>
        <v>132.02254475985922</v>
      </c>
      <c r="M9" s="65">
        <v>82897.8</v>
      </c>
      <c r="N9" s="65">
        <v>87525.8</v>
      </c>
      <c r="O9" s="65">
        <v>89006</v>
      </c>
      <c r="P9" s="19">
        <v>98029</v>
      </c>
      <c r="Q9" s="19">
        <v>108101.9</v>
      </c>
      <c r="R9" s="19">
        <f t="shared" si="4"/>
        <v>113506.995</v>
      </c>
      <c r="S9" s="19">
        <f t="shared" si="5"/>
        <v>116912.20485</v>
      </c>
      <c r="T9" s="19">
        <f t="shared" si="6"/>
        <v>119250.448947</v>
      </c>
      <c r="U9" s="19">
        <f t="shared" si="6"/>
        <v>121635.45792594</v>
      </c>
      <c r="V9" s="19">
        <f t="shared" si="6"/>
        <v>124068.16708445881</v>
      </c>
      <c r="W9" s="19">
        <f t="shared" si="6"/>
        <v>126549.53042614799</v>
      </c>
      <c r="X9" s="19">
        <f t="shared" si="6"/>
        <v>129080.52103467095</v>
      </c>
      <c r="Y9" s="19">
        <f t="shared" si="6"/>
        <v>131662.13145536438</v>
      </c>
      <c r="Z9" s="13">
        <f t="shared" si="7"/>
        <v>158.82463883886467</v>
      </c>
      <c r="AA9" s="57">
        <f t="shared" si="8"/>
        <v>131662.13145536438</v>
      </c>
      <c r="AB9" s="57">
        <f t="shared" si="9"/>
        <v>131662.13145536438</v>
      </c>
      <c r="AC9" s="57">
        <f t="shared" si="9"/>
        <v>131662.13145536438</v>
      </c>
      <c r="AD9" s="57">
        <f t="shared" si="9"/>
        <v>131662.13145536438</v>
      </c>
      <c r="AE9" s="57">
        <f t="shared" si="9"/>
        <v>131662.13145536438</v>
      </c>
    </row>
    <row r="10" spans="1:31" s="21" customFormat="1" ht="21" customHeight="1">
      <c r="A10" s="17"/>
      <c r="B10" s="18" t="s">
        <v>39</v>
      </c>
      <c r="C10" s="19">
        <v>0</v>
      </c>
      <c r="D10" s="19">
        <v>11108.9</v>
      </c>
      <c r="E10" s="19" t="e">
        <f t="shared" si="0"/>
        <v>#DIV/0!</v>
      </c>
      <c r="F10" s="20">
        <v>10331.4</v>
      </c>
      <c r="G10" s="19">
        <f t="shared" si="1"/>
        <v>93.00110722033685</v>
      </c>
      <c r="H10" s="20">
        <v>8635.9</v>
      </c>
      <c r="I10" s="19">
        <f t="shared" si="10"/>
        <v>83.58886501345413</v>
      </c>
      <c r="J10" s="20">
        <v>13304.6</v>
      </c>
      <c r="K10" s="19">
        <f aca="true" t="shared" si="11" ref="K10:K21">J10/H10*100</f>
        <v>154.06153382971087</v>
      </c>
      <c r="L10" s="13" t="e">
        <f t="shared" si="3"/>
        <v>#DIV/0!</v>
      </c>
      <c r="M10" s="65">
        <v>14519.7</v>
      </c>
      <c r="N10" s="65">
        <v>13730</v>
      </c>
      <c r="O10" s="65">
        <v>15449</v>
      </c>
      <c r="P10" s="19">
        <v>16700</v>
      </c>
      <c r="Q10" s="19">
        <v>18300</v>
      </c>
      <c r="R10" s="19">
        <f t="shared" si="4"/>
        <v>19215</v>
      </c>
      <c r="S10" s="19">
        <f t="shared" si="5"/>
        <v>19791.45</v>
      </c>
      <c r="T10" s="19">
        <f t="shared" si="6"/>
        <v>20187.279000000002</v>
      </c>
      <c r="U10" s="19">
        <f t="shared" si="6"/>
        <v>20591.02458</v>
      </c>
      <c r="V10" s="19">
        <f t="shared" si="6"/>
        <v>21002.8450716</v>
      </c>
      <c r="W10" s="19">
        <f t="shared" si="6"/>
        <v>21422.901973032</v>
      </c>
      <c r="X10" s="19">
        <f t="shared" si="6"/>
        <v>21851.36001249264</v>
      </c>
      <c r="Y10" s="19">
        <f t="shared" si="6"/>
        <v>22288.387212742495</v>
      </c>
      <c r="Z10" s="13">
        <f t="shared" si="7"/>
        <v>153.50446092372772</v>
      </c>
      <c r="AA10" s="57">
        <f t="shared" si="8"/>
        <v>22288.387212742495</v>
      </c>
      <c r="AB10" s="57">
        <f t="shared" si="9"/>
        <v>22288.387212742495</v>
      </c>
      <c r="AC10" s="57">
        <f t="shared" si="9"/>
        <v>22288.387212742495</v>
      </c>
      <c r="AD10" s="57">
        <f t="shared" si="9"/>
        <v>22288.387212742495</v>
      </c>
      <c r="AE10" s="57">
        <f t="shared" si="9"/>
        <v>22288.387212742495</v>
      </c>
    </row>
    <row r="11" spans="1:31" s="21" customFormat="1" ht="19.5" customHeight="1">
      <c r="A11" s="17">
        <v>105</v>
      </c>
      <c r="B11" s="18" t="s">
        <v>3</v>
      </c>
      <c r="C11" s="20">
        <f>C12+C13+C14+C15</f>
        <v>11338.3</v>
      </c>
      <c r="D11" s="20">
        <f>D12+D13+D14+D15</f>
        <v>11496.9</v>
      </c>
      <c r="E11" s="19">
        <f t="shared" si="0"/>
        <v>101.39879876171914</v>
      </c>
      <c r="F11" s="20">
        <f>F12+F13+F14+F15</f>
        <v>9556.099999999999</v>
      </c>
      <c r="G11" s="19">
        <f t="shared" si="1"/>
        <v>83.11892771094816</v>
      </c>
      <c r="H11" s="20">
        <f>H12+H13+H14+H15</f>
        <v>11068.9</v>
      </c>
      <c r="I11" s="19">
        <f t="shared" si="10"/>
        <v>115.83072592375552</v>
      </c>
      <c r="J11" s="20">
        <f>J12+J13+J14+J15</f>
        <v>11859.5</v>
      </c>
      <c r="K11" s="19">
        <f t="shared" si="11"/>
        <v>107.14253448852189</v>
      </c>
      <c r="L11" s="13">
        <f t="shared" si="3"/>
        <v>104.59680904544774</v>
      </c>
      <c r="M11" s="66">
        <f>SUM(M12+M13+M14+M15+M18)</f>
        <v>12606.199999999999</v>
      </c>
      <c r="N11" s="66">
        <f>SUM(N12+N13+N14+N15+N18)</f>
        <v>16419.199999999997</v>
      </c>
      <c r="O11" s="66">
        <f>O12+O13+O14+O15</f>
        <v>14244</v>
      </c>
      <c r="P11" s="20">
        <f>P12+P13+P14+P15</f>
        <v>15410</v>
      </c>
      <c r="Q11" s="20">
        <f>Q12+Q13+Q14+Q15</f>
        <v>16425</v>
      </c>
      <c r="R11" s="19">
        <f t="shared" si="4"/>
        <v>17246.25</v>
      </c>
      <c r="S11" s="19">
        <f t="shared" si="5"/>
        <v>17763.6375</v>
      </c>
      <c r="T11" s="19">
        <f t="shared" si="6"/>
        <v>18118.91025</v>
      </c>
      <c r="U11" s="19">
        <f t="shared" si="6"/>
        <v>18481.288455</v>
      </c>
      <c r="V11" s="19">
        <f t="shared" si="6"/>
        <v>18850.9142241</v>
      </c>
      <c r="W11" s="19">
        <f t="shared" si="6"/>
        <v>19227.932508582002</v>
      </c>
      <c r="X11" s="19">
        <f t="shared" si="6"/>
        <v>19612.49115875364</v>
      </c>
      <c r="Y11" s="19">
        <f t="shared" si="6"/>
        <v>20004.740981928713</v>
      </c>
      <c r="Z11" s="13">
        <f t="shared" si="7"/>
        <v>158.68970016284618</v>
      </c>
      <c r="AA11" s="57">
        <f t="shared" si="8"/>
        <v>20004.740981928713</v>
      </c>
      <c r="AB11" s="57">
        <f t="shared" si="9"/>
        <v>20004.740981928713</v>
      </c>
      <c r="AC11" s="57">
        <f t="shared" si="9"/>
        <v>20004.740981928713</v>
      </c>
      <c r="AD11" s="57">
        <f t="shared" si="9"/>
        <v>20004.740981928713</v>
      </c>
      <c r="AE11" s="57">
        <f t="shared" si="9"/>
        <v>20004.740981928713</v>
      </c>
    </row>
    <row r="12" spans="1:31" s="21" customFormat="1" ht="33.75" customHeight="1">
      <c r="A12" s="17"/>
      <c r="B12" s="22" t="s">
        <v>40</v>
      </c>
      <c r="C12" s="19">
        <v>6750.2</v>
      </c>
      <c r="D12" s="19">
        <v>6201</v>
      </c>
      <c r="E12" s="19">
        <f t="shared" si="0"/>
        <v>91.86394477200676</v>
      </c>
      <c r="F12" s="20">
        <v>4372.4</v>
      </c>
      <c r="G12" s="19">
        <f t="shared" si="1"/>
        <v>70.51120786969844</v>
      </c>
      <c r="H12" s="20">
        <v>6620.8</v>
      </c>
      <c r="I12" s="19">
        <f t="shared" si="10"/>
        <v>151.42255969261734</v>
      </c>
      <c r="J12" s="20">
        <v>7395.8</v>
      </c>
      <c r="K12" s="19">
        <f t="shared" si="11"/>
        <v>111.7055340744321</v>
      </c>
      <c r="L12" s="13">
        <f t="shared" si="3"/>
        <v>109.56416106189447</v>
      </c>
      <c r="M12" s="65">
        <v>7617.4</v>
      </c>
      <c r="N12" s="65">
        <v>12362.4</v>
      </c>
      <c r="O12" s="65">
        <v>11000</v>
      </c>
      <c r="P12" s="19">
        <v>13500</v>
      </c>
      <c r="Q12" s="19">
        <v>15000</v>
      </c>
      <c r="R12" s="19">
        <f t="shared" si="4"/>
        <v>15750</v>
      </c>
      <c r="S12" s="19">
        <f t="shared" si="5"/>
        <v>16222.5</v>
      </c>
      <c r="T12" s="19">
        <f t="shared" si="6"/>
        <v>16546.95</v>
      </c>
      <c r="U12" s="19">
        <f t="shared" si="6"/>
        <v>16877.889000000003</v>
      </c>
      <c r="V12" s="19">
        <f t="shared" si="6"/>
        <v>17215.446780000002</v>
      </c>
      <c r="W12" s="19">
        <f t="shared" si="6"/>
        <v>17559.755715600004</v>
      </c>
      <c r="X12" s="19">
        <f t="shared" si="6"/>
        <v>17910.950829912003</v>
      </c>
      <c r="Y12" s="19">
        <f t="shared" si="6"/>
        <v>18269.16984651024</v>
      </c>
      <c r="Z12" s="13">
        <f t="shared" si="7"/>
        <v>239.83471849332113</v>
      </c>
      <c r="AA12" s="57">
        <f t="shared" si="8"/>
        <v>18269.16984651024</v>
      </c>
      <c r="AB12" s="57">
        <f t="shared" si="9"/>
        <v>18269.16984651024</v>
      </c>
      <c r="AC12" s="57">
        <f t="shared" si="9"/>
        <v>18269.16984651024</v>
      </c>
      <c r="AD12" s="57">
        <f t="shared" si="9"/>
        <v>18269.16984651024</v>
      </c>
      <c r="AE12" s="57">
        <f t="shared" si="9"/>
        <v>18269.16984651024</v>
      </c>
    </row>
    <row r="13" spans="1:31" s="21" customFormat="1" ht="33.75" customHeight="1">
      <c r="A13" s="17"/>
      <c r="B13" s="22" t="s">
        <v>15</v>
      </c>
      <c r="C13" s="19">
        <v>4140.2</v>
      </c>
      <c r="D13" s="19">
        <v>4775.1</v>
      </c>
      <c r="E13" s="19">
        <f t="shared" si="0"/>
        <v>115.33500797062945</v>
      </c>
      <c r="F13" s="20">
        <v>4760.9</v>
      </c>
      <c r="G13" s="19">
        <f t="shared" si="1"/>
        <v>99.70262402881613</v>
      </c>
      <c r="H13" s="20">
        <v>3882.3</v>
      </c>
      <c r="I13" s="19">
        <f t="shared" si="10"/>
        <v>81.5455061017875</v>
      </c>
      <c r="J13" s="20">
        <v>3580.8</v>
      </c>
      <c r="K13" s="19">
        <f t="shared" si="11"/>
        <v>92.23398500888649</v>
      </c>
      <c r="L13" s="13">
        <f t="shared" si="3"/>
        <v>86.4885754311386</v>
      </c>
      <c r="M13" s="65">
        <v>2770.5</v>
      </c>
      <c r="N13" s="65">
        <v>2345.2</v>
      </c>
      <c r="O13" s="65">
        <v>2500</v>
      </c>
      <c r="P13" s="19">
        <v>1100</v>
      </c>
      <c r="Q13" s="19">
        <v>500</v>
      </c>
      <c r="R13" s="19">
        <f t="shared" si="4"/>
        <v>525</v>
      </c>
      <c r="S13" s="19">
        <f t="shared" si="5"/>
        <v>540.75</v>
      </c>
      <c r="T13" s="19">
        <f t="shared" si="6"/>
        <v>551.565</v>
      </c>
      <c r="U13" s="19">
        <f t="shared" si="6"/>
        <v>562.5963</v>
      </c>
      <c r="V13" s="19">
        <f t="shared" si="6"/>
        <v>573.8482260000001</v>
      </c>
      <c r="W13" s="19">
        <f t="shared" si="6"/>
        <v>585.3251905200001</v>
      </c>
      <c r="X13" s="19">
        <f t="shared" si="6"/>
        <v>597.0316943304001</v>
      </c>
      <c r="Y13" s="19">
        <f t="shared" si="6"/>
        <v>608.9723282170081</v>
      </c>
      <c r="Z13" s="13">
        <f t="shared" si="7"/>
        <v>21.9805929693921</v>
      </c>
      <c r="AA13" s="57">
        <f t="shared" si="8"/>
        <v>608.9723282170081</v>
      </c>
      <c r="AB13" s="57">
        <f t="shared" si="9"/>
        <v>608.9723282170081</v>
      </c>
      <c r="AC13" s="57">
        <f t="shared" si="9"/>
        <v>608.9723282170081</v>
      </c>
      <c r="AD13" s="57">
        <f t="shared" si="9"/>
        <v>608.9723282170081</v>
      </c>
      <c r="AE13" s="57">
        <f t="shared" si="9"/>
        <v>608.9723282170081</v>
      </c>
    </row>
    <row r="14" spans="1:31" s="21" customFormat="1" ht="19.5" customHeight="1">
      <c r="A14" s="17"/>
      <c r="B14" s="22" t="s">
        <v>41</v>
      </c>
      <c r="C14" s="19">
        <v>382.5</v>
      </c>
      <c r="D14" s="19">
        <v>495</v>
      </c>
      <c r="E14" s="19">
        <f t="shared" si="0"/>
        <v>129.41176470588235</v>
      </c>
      <c r="F14" s="20">
        <v>386.3</v>
      </c>
      <c r="G14" s="19">
        <f t="shared" si="1"/>
        <v>78.04040404040404</v>
      </c>
      <c r="H14" s="20">
        <v>511.5</v>
      </c>
      <c r="I14" s="19">
        <f t="shared" si="10"/>
        <v>132.41004400724825</v>
      </c>
      <c r="J14" s="20">
        <v>852.6</v>
      </c>
      <c r="K14" s="19">
        <f t="shared" si="11"/>
        <v>166.68621700879766</v>
      </c>
      <c r="L14" s="13">
        <f t="shared" si="3"/>
        <v>222.90196078431373</v>
      </c>
      <c r="M14" s="65">
        <v>426.5</v>
      </c>
      <c r="N14" s="65">
        <v>977.5</v>
      </c>
      <c r="O14" s="65">
        <v>709</v>
      </c>
      <c r="P14" s="19">
        <v>770</v>
      </c>
      <c r="Q14" s="19">
        <v>880</v>
      </c>
      <c r="R14" s="19">
        <f t="shared" si="4"/>
        <v>924</v>
      </c>
      <c r="S14" s="19">
        <f t="shared" si="5"/>
        <v>951.72</v>
      </c>
      <c r="T14" s="19">
        <f t="shared" si="6"/>
        <v>970.7544</v>
      </c>
      <c r="U14" s="19">
        <f t="shared" si="6"/>
        <v>990.169488</v>
      </c>
      <c r="V14" s="19">
        <f t="shared" si="6"/>
        <v>1009.9728777600001</v>
      </c>
      <c r="W14" s="19">
        <f t="shared" si="6"/>
        <v>1030.1723353152001</v>
      </c>
      <c r="X14" s="19">
        <f t="shared" si="6"/>
        <v>1050.7757820215043</v>
      </c>
      <c r="Y14" s="19">
        <f t="shared" si="6"/>
        <v>1071.7912976619343</v>
      </c>
      <c r="Z14" s="13">
        <f t="shared" si="7"/>
        <v>251.29924915871848</v>
      </c>
      <c r="AA14" s="57">
        <f t="shared" si="8"/>
        <v>1071.7912976619343</v>
      </c>
      <c r="AB14" s="57">
        <f t="shared" si="9"/>
        <v>1071.7912976619343</v>
      </c>
      <c r="AC14" s="57">
        <f t="shared" si="9"/>
        <v>1071.7912976619343</v>
      </c>
      <c r="AD14" s="57">
        <f t="shared" si="9"/>
        <v>1071.7912976619343</v>
      </c>
      <c r="AE14" s="57">
        <f t="shared" si="9"/>
        <v>1071.7912976619343</v>
      </c>
    </row>
    <row r="15" spans="1:31" s="21" customFormat="1" ht="30" customHeight="1">
      <c r="A15" s="17"/>
      <c r="B15" s="22" t="s">
        <v>14</v>
      </c>
      <c r="C15" s="19">
        <v>65.4</v>
      </c>
      <c r="D15" s="19">
        <v>25.8</v>
      </c>
      <c r="E15" s="19">
        <f t="shared" si="0"/>
        <v>39.449541284403665</v>
      </c>
      <c r="F15" s="20">
        <v>36.5</v>
      </c>
      <c r="G15" s="19">
        <f t="shared" si="1"/>
        <v>141.47286821705427</v>
      </c>
      <c r="H15" s="20">
        <v>54.3</v>
      </c>
      <c r="I15" s="19">
        <f t="shared" si="10"/>
        <v>148.76712328767124</v>
      </c>
      <c r="J15" s="20">
        <v>30.3</v>
      </c>
      <c r="K15" s="19">
        <f t="shared" si="11"/>
        <v>55.80110497237569</v>
      </c>
      <c r="L15" s="13">
        <f t="shared" si="3"/>
        <v>46.330275229357795</v>
      </c>
      <c r="M15" s="65">
        <v>22.8</v>
      </c>
      <c r="N15" s="65">
        <v>44</v>
      </c>
      <c r="O15" s="65">
        <v>35</v>
      </c>
      <c r="P15" s="19">
        <v>40</v>
      </c>
      <c r="Q15" s="19">
        <v>45</v>
      </c>
      <c r="R15" s="19">
        <f t="shared" si="4"/>
        <v>47.25</v>
      </c>
      <c r="S15" s="19">
        <f t="shared" si="5"/>
        <v>48.667500000000004</v>
      </c>
      <c r="T15" s="19">
        <f t="shared" si="6"/>
        <v>49.64085000000001</v>
      </c>
      <c r="U15" s="19">
        <f t="shared" si="6"/>
        <v>50.63366700000001</v>
      </c>
      <c r="V15" s="19">
        <f t="shared" si="6"/>
        <v>51.64634034000001</v>
      </c>
      <c r="W15" s="19">
        <f t="shared" si="6"/>
        <v>52.67926714680001</v>
      </c>
      <c r="X15" s="19">
        <f t="shared" si="6"/>
        <v>53.73285248973601</v>
      </c>
      <c r="Y15" s="19">
        <f t="shared" si="6"/>
        <v>54.807509539530734</v>
      </c>
      <c r="Z15" s="13">
        <f t="shared" si="7"/>
        <v>240.38381376987164</v>
      </c>
      <c r="AA15" s="57">
        <f t="shared" si="8"/>
        <v>54.807509539530734</v>
      </c>
      <c r="AB15" s="57">
        <f t="shared" si="9"/>
        <v>54.807509539530734</v>
      </c>
      <c r="AC15" s="57">
        <f t="shared" si="9"/>
        <v>54.807509539530734</v>
      </c>
      <c r="AD15" s="57">
        <f t="shared" si="9"/>
        <v>54.807509539530734</v>
      </c>
      <c r="AE15" s="57">
        <f t="shared" si="9"/>
        <v>54.807509539530734</v>
      </c>
    </row>
    <row r="16" spans="1:31" s="21" customFormat="1" ht="19.5" customHeight="1">
      <c r="A16" s="17">
        <v>106</v>
      </c>
      <c r="B16" s="18" t="s">
        <v>6</v>
      </c>
      <c r="C16" s="20">
        <f>C17+C19</f>
        <v>3418.7</v>
      </c>
      <c r="D16" s="20">
        <f>D17+D19</f>
        <v>3645.8999999999996</v>
      </c>
      <c r="E16" s="19">
        <f t="shared" si="0"/>
        <v>106.64580103548131</v>
      </c>
      <c r="F16" s="20">
        <f>F17+F19</f>
        <v>3533.8</v>
      </c>
      <c r="G16" s="19">
        <f t="shared" si="1"/>
        <v>96.92531336569847</v>
      </c>
      <c r="H16" s="20">
        <f>H17+H19</f>
        <v>4444.5</v>
      </c>
      <c r="I16" s="19">
        <f t="shared" si="10"/>
        <v>125.7711245684532</v>
      </c>
      <c r="J16" s="20">
        <f>J17+J19</f>
        <v>5749.4</v>
      </c>
      <c r="K16" s="19">
        <f t="shared" si="11"/>
        <v>129.3598830014625</v>
      </c>
      <c r="L16" s="13">
        <f t="shared" si="3"/>
        <v>168.17503729487817</v>
      </c>
      <c r="M16" s="66">
        <f>M17+M19</f>
        <v>9596.2</v>
      </c>
      <c r="N16" s="66">
        <f>N17+N19</f>
        <v>5677</v>
      </c>
      <c r="O16" s="66">
        <f>O17+O19</f>
        <v>5812</v>
      </c>
      <c r="P16" s="20">
        <f>P17+P19</f>
        <v>6001</v>
      </c>
      <c r="Q16" s="20">
        <f>Q17+Q19</f>
        <v>6171</v>
      </c>
      <c r="R16" s="19">
        <f t="shared" si="4"/>
        <v>6479.55</v>
      </c>
      <c r="S16" s="19">
        <f t="shared" si="5"/>
        <v>6673.936500000001</v>
      </c>
      <c r="T16" s="19">
        <f t="shared" si="6"/>
        <v>6807.4152300000005</v>
      </c>
      <c r="U16" s="19">
        <f t="shared" si="6"/>
        <v>6943.563534600001</v>
      </c>
      <c r="V16" s="19">
        <f t="shared" si="6"/>
        <v>7082.434805292001</v>
      </c>
      <c r="W16" s="19">
        <f t="shared" si="6"/>
        <v>7224.083501397841</v>
      </c>
      <c r="X16" s="19">
        <f t="shared" si="6"/>
        <v>7368.565171425798</v>
      </c>
      <c r="Y16" s="19">
        <f t="shared" si="6"/>
        <v>7515.936474854315</v>
      </c>
      <c r="Z16" s="13">
        <f t="shared" si="7"/>
        <v>78.32200740766464</v>
      </c>
      <c r="AA16" s="57">
        <f t="shared" si="8"/>
        <v>7515.936474854315</v>
      </c>
      <c r="AB16" s="57">
        <f t="shared" si="9"/>
        <v>7515.936474854315</v>
      </c>
      <c r="AC16" s="57">
        <f t="shared" si="9"/>
        <v>7515.936474854315</v>
      </c>
      <c r="AD16" s="57">
        <f t="shared" si="9"/>
        <v>7515.936474854315</v>
      </c>
      <c r="AE16" s="57">
        <f t="shared" si="9"/>
        <v>7515.936474854315</v>
      </c>
    </row>
    <row r="17" spans="1:31" s="21" customFormat="1" ht="19.5" customHeight="1">
      <c r="A17" s="17"/>
      <c r="B17" s="22" t="s">
        <v>16</v>
      </c>
      <c r="C17" s="19">
        <v>972.7</v>
      </c>
      <c r="D17" s="19">
        <v>1125.2</v>
      </c>
      <c r="E17" s="19">
        <f t="shared" si="0"/>
        <v>115.67800966382235</v>
      </c>
      <c r="F17" s="20">
        <v>942.2</v>
      </c>
      <c r="G17" s="19">
        <f t="shared" si="1"/>
        <v>83.73622467116957</v>
      </c>
      <c r="H17" s="20">
        <v>492</v>
      </c>
      <c r="I17" s="19">
        <f t="shared" si="10"/>
        <v>52.2182126936956</v>
      </c>
      <c r="J17" s="20">
        <v>936.2</v>
      </c>
      <c r="K17" s="19">
        <f t="shared" si="11"/>
        <v>190.28455284552845</v>
      </c>
      <c r="L17" s="13">
        <f t="shared" si="3"/>
        <v>96.24755834275727</v>
      </c>
      <c r="M17" s="65">
        <v>1088</v>
      </c>
      <c r="N17" s="65">
        <v>887</v>
      </c>
      <c r="O17" s="65">
        <v>943</v>
      </c>
      <c r="P17" s="19">
        <v>1039</v>
      </c>
      <c r="Q17" s="19">
        <v>1085</v>
      </c>
      <c r="R17" s="19">
        <f t="shared" si="4"/>
        <v>1139.25</v>
      </c>
      <c r="S17" s="19">
        <f t="shared" si="5"/>
        <v>1173.4275</v>
      </c>
      <c r="T17" s="19">
        <f t="shared" si="6"/>
        <v>1196.89605</v>
      </c>
      <c r="U17" s="19">
        <f t="shared" si="6"/>
        <v>1220.833971</v>
      </c>
      <c r="V17" s="19">
        <f t="shared" si="6"/>
        <v>1245.25065042</v>
      </c>
      <c r="W17" s="19">
        <f t="shared" si="6"/>
        <v>1270.1556634284</v>
      </c>
      <c r="X17" s="19">
        <f t="shared" si="6"/>
        <v>1295.558776696968</v>
      </c>
      <c r="Y17" s="19">
        <f t="shared" si="6"/>
        <v>1321.4699522309072</v>
      </c>
      <c r="Z17" s="13">
        <f t="shared" si="7"/>
        <v>121.45863531534073</v>
      </c>
      <c r="AA17" s="57">
        <f t="shared" si="8"/>
        <v>1321.4699522309072</v>
      </c>
      <c r="AB17" s="57">
        <f t="shared" si="9"/>
        <v>1321.4699522309072</v>
      </c>
      <c r="AC17" s="57">
        <f t="shared" si="9"/>
        <v>1321.4699522309072</v>
      </c>
      <c r="AD17" s="57">
        <f t="shared" si="9"/>
        <v>1321.4699522309072</v>
      </c>
      <c r="AE17" s="57">
        <f t="shared" si="9"/>
        <v>1321.4699522309072</v>
      </c>
    </row>
    <row r="18" spans="1:31" s="21" customFormat="1" ht="33.75" customHeight="1">
      <c r="A18" s="17"/>
      <c r="B18" s="22" t="s">
        <v>38</v>
      </c>
      <c r="C18" s="19">
        <v>0</v>
      </c>
      <c r="D18" s="19">
        <v>0</v>
      </c>
      <c r="E18" s="19" t="e">
        <f t="shared" si="0"/>
        <v>#DIV/0!</v>
      </c>
      <c r="F18" s="20">
        <v>0</v>
      </c>
      <c r="G18" s="19" t="e">
        <f t="shared" si="1"/>
        <v>#DIV/0!</v>
      </c>
      <c r="H18" s="20">
        <v>0</v>
      </c>
      <c r="I18" s="19" t="e">
        <f t="shared" si="10"/>
        <v>#DIV/0!</v>
      </c>
      <c r="J18" s="20">
        <v>0</v>
      </c>
      <c r="K18" s="19" t="e">
        <f t="shared" si="11"/>
        <v>#DIV/0!</v>
      </c>
      <c r="L18" s="13" t="e">
        <f t="shared" si="3"/>
        <v>#DIV/0!</v>
      </c>
      <c r="M18" s="65">
        <v>1769</v>
      </c>
      <c r="N18" s="65">
        <v>690.1</v>
      </c>
      <c r="O18" s="65">
        <v>700</v>
      </c>
      <c r="P18" s="19">
        <v>850</v>
      </c>
      <c r="Q18" s="19">
        <v>1000</v>
      </c>
      <c r="R18" s="19">
        <f t="shared" si="4"/>
        <v>1050</v>
      </c>
      <c r="S18" s="19">
        <f t="shared" si="5"/>
        <v>1081.5</v>
      </c>
      <c r="T18" s="19">
        <f t="shared" si="6"/>
        <v>1103.13</v>
      </c>
      <c r="U18" s="19">
        <f t="shared" si="6"/>
        <v>1125.1926</v>
      </c>
      <c r="V18" s="19">
        <f t="shared" si="6"/>
        <v>1147.6964520000001</v>
      </c>
      <c r="W18" s="19">
        <f t="shared" si="6"/>
        <v>1170.6503810400002</v>
      </c>
      <c r="X18" s="19">
        <f t="shared" si="6"/>
        <v>1194.0633886608002</v>
      </c>
      <c r="Y18" s="19">
        <f t="shared" si="6"/>
        <v>1217.9446564340162</v>
      </c>
      <c r="Z18" s="13">
        <f t="shared" si="7"/>
        <v>68.84933049372619</v>
      </c>
      <c r="AA18" s="57">
        <f t="shared" si="8"/>
        <v>1217.9446564340162</v>
      </c>
      <c r="AB18" s="57">
        <f t="shared" si="9"/>
        <v>1217.9446564340162</v>
      </c>
      <c r="AC18" s="57">
        <f t="shared" si="9"/>
        <v>1217.9446564340162</v>
      </c>
      <c r="AD18" s="57">
        <f t="shared" si="9"/>
        <v>1217.9446564340162</v>
      </c>
      <c r="AE18" s="57">
        <f t="shared" si="9"/>
        <v>1217.9446564340162</v>
      </c>
    </row>
    <row r="19" spans="1:31" s="21" customFormat="1" ht="19.5" customHeight="1">
      <c r="A19" s="17"/>
      <c r="B19" s="22" t="s">
        <v>17</v>
      </c>
      <c r="C19" s="19">
        <v>2446</v>
      </c>
      <c r="D19" s="19">
        <v>2520.7</v>
      </c>
      <c r="E19" s="19">
        <f t="shared" si="0"/>
        <v>103.05396565821749</v>
      </c>
      <c r="F19" s="20">
        <v>2591.6</v>
      </c>
      <c r="G19" s="19">
        <f t="shared" si="1"/>
        <v>102.81271075494902</v>
      </c>
      <c r="H19" s="20">
        <v>3952.5</v>
      </c>
      <c r="I19" s="19">
        <f t="shared" si="10"/>
        <v>152.51196172248805</v>
      </c>
      <c r="J19" s="20">
        <v>4813.2</v>
      </c>
      <c r="K19" s="19">
        <f t="shared" si="11"/>
        <v>121.77609108159393</v>
      </c>
      <c r="L19" s="13">
        <f t="shared" si="3"/>
        <v>196.778413736713</v>
      </c>
      <c r="M19" s="65">
        <v>8508.2</v>
      </c>
      <c r="N19" s="65">
        <v>4790</v>
      </c>
      <c r="O19" s="65">
        <v>4869</v>
      </c>
      <c r="P19" s="19">
        <v>4962</v>
      </c>
      <c r="Q19" s="19">
        <v>5086</v>
      </c>
      <c r="R19" s="19">
        <f t="shared" si="4"/>
        <v>5340.3</v>
      </c>
      <c r="S19" s="19">
        <f t="shared" si="5"/>
        <v>5500.509</v>
      </c>
      <c r="T19" s="19">
        <f t="shared" si="6"/>
        <v>5610.51918</v>
      </c>
      <c r="U19" s="19">
        <f t="shared" si="6"/>
        <v>5722.7295636</v>
      </c>
      <c r="V19" s="19">
        <f t="shared" si="6"/>
        <v>5837.184154872</v>
      </c>
      <c r="W19" s="19">
        <f t="shared" si="6"/>
        <v>5953.927837969441</v>
      </c>
      <c r="X19" s="19">
        <f t="shared" si="6"/>
        <v>6073.00639472883</v>
      </c>
      <c r="Y19" s="19">
        <f t="shared" si="6"/>
        <v>6194.4665226234065</v>
      </c>
      <c r="Z19" s="13">
        <f t="shared" si="7"/>
        <v>72.80584051413231</v>
      </c>
      <c r="AA19" s="57">
        <f t="shared" si="8"/>
        <v>6194.4665226234065</v>
      </c>
      <c r="AB19" s="57">
        <f t="shared" si="9"/>
        <v>6194.4665226234065</v>
      </c>
      <c r="AC19" s="57">
        <f t="shared" si="9"/>
        <v>6194.4665226234065</v>
      </c>
      <c r="AD19" s="57">
        <f t="shared" si="9"/>
        <v>6194.4665226234065</v>
      </c>
      <c r="AE19" s="57">
        <f t="shared" si="9"/>
        <v>6194.4665226234065</v>
      </c>
    </row>
    <row r="20" spans="1:31" s="21" customFormat="1" ht="21" customHeight="1">
      <c r="A20" s="17">
        <v>108</v>
      </c>
      <c r="B20" s="18" t="s">
        <v>4</v>
      </c>
      <c r="C20" s="19">
        <v>607</v>
      </c>
      <c r="D20" s="19">
        <v>1191.3</v>
      </c>
      <c r="E20" s="19">
        <f t="shared" si="0"/>
        <v>196.26029654036245</v>
      </c>
      <c r="F20" s="20">
        <v>1556.7</v>
      </c>
      <c r="G20" s="19">
        <f t="shared" si="1"/>
        <v>130.67237471669605</v>
      </c>
      <c r="H20" s="20">
        <v>1287.2</v>
      </c>
      <c r="I20" s="19">
        <f t="shared" si="10"/>
        <v>82.68773687929595</v>
      </c>
      <c r="J20" s="20">
        <v>1186.4</v>
      </c>
      <c r="K20" s="19">
        <f t="shared" si="11"/>
        <v>92.16904909881914</v>
      </c>
      <c r="L20" s="13">
        <f t="shared" si="3"/>
        <v>195.4530477759473</v>
      </c>
      <c r="M20" s="65">
        <v>1992.6</v>
      </c>
      <c r="N20" s="65">
        <v>1720.5</v>
      </c>
      <c r="O20" s="65">
        <v>1529</v>
      </c>
      <c r="P20" s="19">
        <v>1680</v>
      </c>
      <c r="Q20" s="19">
        <v>1832</v>
      </c>
      <c r="R20" s="19">
        <f t="shared" si="4"/>
        <v>1923.6000000000001</v>
      </c>
      <c r="S20" s="19">
        <f t="shared" si="5"/>
        <v>1981.3080000000002</v>
      </c>
      <c r="T20" s="19">
        <f t="shared" si="6"/>
        <v>2020.9341600000002</v>
      </c>
      <c r="U20" s="19">
        <f t="shared" si="6"/>
        <v>2061.3528432000003</v>
      </c>
      <c r="V20" s="19">
        <f t="shared" si="6"/>
        <v>2102.5799000640004</v>
      </c>
      <c r="W20" s="19">
        <f t="shared" si="6"/>
        <v>2144.6314980652805</v>
      </c>
      <c r="X20" s="19">
        <f t="shared" si="6"/>
        <v>2187.5241280265864</v>
      </c>
      <c r="Y20" s="19">
        <f t="shared" si="6"/>
        <v>2231.2746105871183</v>
      </c>
      <c r="Z20" s="13">
        <f t="shared" si="7"/>
        <v>111.97804931180961</v>
      </c>
      <c r="AA20" s="57">
        <f t="shared" si="8"/>
        <v>2231.2746105871183</v>
      </c>
      <c r="AB20" s="57">
        <f t="shared" si="9"/>
        <v>2231.2746105871183</v>
      </c>
      <c r="AC20" s="57">
        <f t="shared" si="9"/>
        <v>2231.2746105871183</v>
      </c>
      <c r="AD20" s="57">
        <f t="shared" si="9"/>
        <v>2231.2746105871183</v>
      </c>
      <c r="AE20" s="57">
        <f t="shared" si="9"/>
        <v>2231.2746105871183</v>
      </c>
    </row>
    <row r="21" spans="1:31" s="21" customFormat="1" ht="20.25" customHeight="1">
      <c r="A21" s="17">
        <v>109</v>
      </c>
      <c r="B21" s="18" t="s">
        <v>11</v>
      </c>
      <c r="C21" s="19">
        <v>57.3</v>
      </c>
      <c r="D21" s="19">
        <v>36.2</v>
      </c>
      <c r="E21" s="19">
        <f t="shared" si="0"/>
        <v>63.176265270506114</v>
      </c>
      <c r="F21" s="23">
        <v>5.3</v>
      </c>
      <c r="G21" s="19">
        <f t="shared" si="1"/>
        <v>14.64088397790055</v>
      </c>
      <c r="H21" s="20">
        <v>4.6</v>
      </c>
      <c r="I21" s="19">
        <f t="shared" si="10"/>
        <v>86.79245283018867</v>
      </c>
      <c r="J21" s="20">
        <v>23.8</v>
      </c>
      <c r="K21" s="19">
        <f t="shared" si="11"/>
        <v>517.3913043478261</v>
      </c>
      <c r="L21" s="13">
        <f t="shared" si="3"/>
        <v>41.53577661431065</v>
      </c>
      <c r="M21" s="65">
        <v>17.5</v>
      </c>
      <c r="N21" s="65">
        <v>107.2</v>
      </c>
      <c r="O21" s="65">
        <v>0</v>
      </c>
      <c r="P21" s="19">
        <v>0</v>
      </c>
      <c r="Q21" s="19">
        <v>0</v>
      </c>
      <c r="R21" s="19">
        <f t="shared" si="4"/>
        <v>0</v>
      </c>
      <c r="S21" s="19">
        <f t="shared" si="5"/>
        <v>0</v>
      </c>
      <c r="T21" s="19">
        <f t="shared" si="6"/>
        <v>0</v>
      </c>
      <c r="U21" s="19">
        <f t="shared" si="6"/>
        <v>0</v>
      </c>
      <c r="V21" s="19">
        <f t="shared" si="6"/>
        <v>0</v>
      </c>
      <c r="W21" s="19">
        <f t="shared" si="6"/>
        <v>0</v>
      </c>
      <c r="X21" s="19">
        <f t="shared" si="6"/>
        <v>0</v>
      </c>
      <c r="Y21" s="19">
        <f t="shared" si="6"/>
        <v>0</v>
      </c>
      <c r="Z21" s="13">
        <f t="shared" si="7"/>
        <v>0</v>
      </c>
      <c r="AA21" s="57">
        <f t="shared" si="8"/>
        <v>0</v>
      </c>
      <c r="AB21" s="57">
        <f t="shared" si="9"/>
        <v>0</v>
      </c>
      <c r="AC21" s="57">
        <f t="shared" si="9"/>
        <v>0</v>
      </c>
      <c r="AD21" s="57">
        <f t="shared" si="9"/>
        <v>0</v>
      </c>
      <c r="AE21" s="57">
        <f t="shared" si="9"/>
        <v>0</v>
      </c>
    </row>
    <row r="22" spans="1:31" s="43" customFormat="1" ht="21.75" customHeight="1">
      <c r="A22" s="39">
        <v>111</v>
      </c>
      <c r="B22" s="40" t="s">
        <v>18</v>
      </c>
      <c r="C22" s="41">
        <f>C23+C24+C25+C26+C27+C28</f>
        <v>7433.900000000001</v>
      </c>
      <c r="D22" s="41">
        <f>D23+D24+D25+D26+D27+D28</f>
        <v>7168.599999999999</v>
      </c>
      <c r="E22" s="42">
        <f t="shared" si="0"/>
        <v>96.43121376397313</v>
      </c>
      <c r="F22" s="41">
        <f>F23+F24+F25+F26+F27+F28</f>
        <v>10357.699999999999</v>
      </c>
      <c r="G22" s="42">
        <f t="shared" si="1"/>
        <v>144.4870686047485</v>
      </c>
      <c r="H22" s="41">
        <f>H23+H24+H25+H26+H27+H28</f>
        <v>10145.699999999999</v>
      </c>
      <c r="I22" s="42">
        <f>H22/F22*100</f>
        <v>97.95321355127103</v>
      </c>
      <c r="J22" s="41">
        <f>J23+J24+J25+J26+J27+J28</f>
        <v>10425</v>
      </c>
      <c r="K22" s="42">
        <f>J22/H22*100</f>
        <v>102.75289038706055</v>
      </c>
      <c r="L22" s="42">
        <f t="shared" si="3"/>
        <v>140.23594613863517</v>
      </c>
      <c r="M22" s="41">
        <f>M23+M24+M25+M26+M27+M28</f>
        <v>11537.9</v>
      </c>
      <c r="N22" s="41">
        <f>N23+N24+N25+N26+N27+N2</f>
        <v>7368.200000000001</v>
      </c>
      <c r="O22" s="41">
        <f>O23+O24+O25+O26+O27+O28</f>
        <v>5181.4</v>
      </c>
      <c r="P22" s="41">
        <f>P23+P24+P25+P26+P27+P28</f>
        <v>5955</v>
      </c>
      <c r="Q22" s="41">
        <f>Q23+Q24+Q25+Q26+Q27+Q28</f>
        <v>6730</v>
      </c>
      <c r="R22" s="42">
        <f t="shared" si="4"/>
        <v>7066.5</v>
      </c>
      <c r="S22" s="42">
        <f t="shared" si="5"/>
        <v>7278.495</v>
      </c>
      <c r="T22" s="42">
        <f t="shared" si="6"/>
        <v>7424.0649</v>
      </c>
      <c r="U22" s="42">
        <f t="shared" si="6"/>
        <v>7572.546198</v>
      </c>
      <c r="V22" s="42">
        <f t="shared" si="6"/>
        <v>7723.99712196</v>
      </c>
      <c r="W22" s="42">
        <f t="shared" si="6"/>
        <v>7878.477064399201</v>
      </c>
      <c r="X22" s="42">
        <f t="shared" si="6"/>
        <v>8036.046605687185</v>
      </c>
      <c r="Y22" s="42">
        <f t="shared" si="6"/>
        <v>8196.767537800928</v>
      </c>
      <c r="Z22" s="42">
        <f t="shared" si="7"/>
        <v>71.04210937693105</v>
      </c>
      <c r="AA22" s="56">
        <f t="shared" si="8"/>
        <v>8196.767537800928</v>
      </c>
      <c r="AB22" s="56">
        <f t="shared" si="9"/>
        <v>8196.767537800928</v>
      </c>
      <c r="AC22" s="56">
        <f t="shared" si="9"/>
        <v>8196.767537800928</v>
      </c>
      <c r="AD22" s="56">
        <f t="shared" si="9"/>
        <v>8196.767537800928</v>
      </c>
      <c r="AE22" s="56">
        <f t="shared" si="9"/>
        <v>8196.767537800928</v>
      </c>
    </row>
    <row r="23" spans="1:31" s="21" customFormat="1" ht="30" customHeight="1">
      <c r="A23" s="17">
        <v>111</v>
      </c>
      <c r="B23" s="18" t="s">
        <v>42</v>
      </c>
      <c r="C23" s="19">
        <v>4374.9</v>
      </c>
      <c r="D23" s="19">
        <v>4671.5</v>
      </c>
      <c r="E23" s="19">
        <f t="shared" si="0"/>
        <v>106.77958353333791</v>
      </c>
      <c r="F23" s="23">
        <v>4883.5</v>
      </c>
      <c r="G23" s="19">
        <f t="shared" si="1"/>
        <v>104.53815690891577</v>
      </c>
      <c r="H23" s="20">
        <v>5285.5</v>
      </c>
      <c r="I23" s="19">
        <f t="shared" si="10"/>
        <v>108.23180096242449</v>
      </c>
      <c r="J23" s="20">
        <v>4023.6</v>
      </c>
      <c r="K23" s="19">
        <f>J23/H23*100</f>
        <v>76.12524832087787</v>
      </c>
      <c r="L23" s="13">
        <f t="shared" si="3"/>
        <v>91.97010217376398</v>
      </c>
      <c r="M23" s="65">
        <v>4924.8</v>
      </c>
      <c r="N23" s="65">
        <v>4785.6</v>
      </c>
      <c r="O23" s="19">
        <v>3665</v>
      </c>
      <c r="P23" s="19">
        <v>4195</v>
      </c>
      <c r="Q23" s="19">
        <v>4730</v>
      </c>
      <c r="R23" s="19">
        <f t="shared" si="4"/>
        <v>4966.5</v>
      </c>
      <c r="S23" s="19">
        <f t="shared" si="5"/>
        <v>5115.495</v>
      </c>
      <c r="T23" s="19">
        <f t="shared" si="6"/>
        <v>5217.8049</v>
      </c>
      <c r="U23" s="19">
        <f t="shared" si="6"/>
        <v>5322.160998</v>
      </c>
      <c r="V23" s="19">
        <f t="shared" si="6"/>
        <v>5428.604217960001</v>
      </c>
      <c r="W23" s="19">
        <f t="shared" si="6"/>
        <v>5537.176302319201</v>
      </c>
      <c r="X23" s="19">
        <f t="shared" si="6"/>
        <v>5647.919828365585</v>
      </c>
      <c r="Y23" s="19">
        <f t="shared" si="6"/>
        <v>5760.878224932897</v>
      </c>
      <c r="Z23" s="13">
        <f t="shared" si="7"/>
        <v>116.97689702998898</v>
      </c>
      <c r="AA23" s="57">
        <f t="shared" si="8"/>
        <v>5760.878224932897</v>
      </c>
      <c r="AB23" s="57">
        <f t="shared" si="9"/>
        <v>5760.878224932897</v>
      </c>
      <c r="AC23" s="57">
        <f t="shared" si="9"/>
        <v>5760.878224932897</v>
      </c>
      <c r="AD23" s="57">
        <f t="shared" si="9"/>
        <v>5760.878224932897</v>
      </c>
      <c r="AE23" s="57">
        <f t="shared" si="9"/>
        <v>5760.878224932897</v>
      </c>
    </row>
    <row r="24" spans="1:31" s="21" customFormat="1" ht="35.25" customHeight="1">
      <c r="A24" s="17">
        <v>112</v>
      </c>
      <c r="B24" s="18" t="s">
        <v>10</v>
      </c>
      <c r="C24" s="19">
        <v>113.3</v>
      </c>
      <c r="D24" s="19">
        <v>125</v>
      </c>
      <c r="E24" s="19">
        <f t="shared" si="0"/>
        <v>110.32656663724624</v>
      </c>
      <c r="F24" s="23">
        <v>108.9</v>
      </c>
      <c r="G24" s="19">
        <f t="shared" si="1"/>
        <v>87.12</v>
      </c>
      <c r="H24" s="20">
        <v>135.7</v>
      </c>
      <c r="I24" s="19">
        <f t="shared" si="10"/>
        <v>124.60973370064276</v>
      </c>
      <c r="J24" s="20">
        <v>98.1</v>
      </c>
      <c r="K24" s="19">
        <f aca="true" t="shared" si="12" ref="K24:K29">J24/H24*100</f>
        <v>72.29182019159911</v>
      </c>
      <c r="L24" s="13">
        <f t="shared" si="3"/>
        <v>86.58428949691086</v>
      </c>
      <c r="M24" s="65">
        <v>111.5</v>
      </c>
      <c r="N24" s="65">
        <v>15.3</v>
      </c>
      <c r="O24" s="19">
        <v>100</v>
      </c>
      <c r="P24" s="19">
        <v>110</v>
      </c>
      <c r="Q24" s="19">
        <v>125</v>
      </c>
      <c r="R24" s="19">
        <f t="shared" si="4"/>
        <v>131.25</v>
      </c>
      <c r="S24" s="19">
        <f t="shared" si="5"/>
        <v>135.1875</v>
      </c>
      <c r="T24" s="19">
        <f t="shared" si="6"/>
        <v>137.89125</v>
      </c>
      <c r="U24" s="19">
        <f t="shared" si="6"/>
        <v>140.649075</v>
      </c>
      <c r="V24" s="19">
        <f t="shared" si="6"/>
        <v>143.46205650000002</v>
      </c>
      <c r="W24" s="19">
        <f t="shared" si="6"/>
        <v>146.33129763000002</v>
      </c>
      <c r="X24" s="19">
        <f t="shared" si="6"/>
        <v>149.25792358260003</v>
      </c>
      <c r="Y24" s="19">
        <f t="shared" si="6"/>
        <v>152.24308205425203</v>
      </c>
      <c r="Z24" s="13">
        <f t="shared" si="7"/>
        <v>136.54088076614534</v>
      </c>
      <c r="AA24" s="57">
        <f t="shared" si="8"/>
        <v>152.24308205425203</v>
      </c>
      <c r="AB24" s="57">
        <f t="shared" si="9"/>
        <v>152.24308205425203</v>
      </c>
      <c r="AC24" s="57">
        <f t="shared" si="9"/>
        <v>152.24308205425203</v>
      </c>
      <c r="AD24" s="57">
        <f t="shared" si="9"/>
        <v>152.24308205425203</v>
      </c>
      <c r="AE24" s="57">
        <f t="shared" si="9"/>
        <v>152.24308205425203</v>
      </c>
    </row>
    <row r="25" spans="1:31" s="21" customFormat="1" ht="33" customHeight="1">
      <c r="A25" s="17">
        <v>113</v>
      </c>
      <c r="B25" s="18" t="s">
        <v>20</v>
      </c>
      <c r="C25" s="19">
        <v>202.8</v>
      </c>
      <c r="D25" s="19">
        <v>439.9</v>
      </c>
      <c r="E25" s="19">
        <f t="shared" si="0"/>
        <v>216.91321499013804</v>
      </c>
      <c r="F25" s="23">
        <v>30.5</v>
      </c>
      <c r="G25" s="19">
        <f t="shared" si="1"/>
        <v>6.9333939531711755</v>
      </c>
      <c r="H25" s="20">
        <v>0.4</v>
      </c>
      <c r="I25" s="19">
        <f t="shared" si="10"/>
        <v>1.3114754098360655</v>
      </c>
      <c r="J25" s="20">
        <v>411.7</v>
      </c>
      <c r="K25" s="19">
        <f t="shared" si="12"/>
        <v>102925</v>
      </c>
      <c r="L25" s="13">
        <f t="shared" si="3"/>
        <v>203.00788954635104</v>
      </c>
      <c r="M25" s="65">
        <v>2.3</v>
      </c>
      <c r="N25" s="65">
        <v>400</v>
      </c>
      <c r="O25" s="19">
        <v>100</v>
      </c>
      <c r="P25" s="19">
        <v>150</v>
      </c>
      <c r="Q25" s="19">
        <v>175</v>
      </c>
      <c r="R25" s="19">
        <f t="shared" si="4"/>
        <v>183.75</v>
      </c>
      <c r="S25" s="19">
        <f t="shared" si="5"/>
        <v>189.26250000000002</v>
      </c>
      <c r="T25" s="19">
        <f t="shared" si="6"/>
        <v>193.04775</v>
      </c>
      <c r="U25" s="19">
        <f t="shared" si="6"/>
        <v>196.908705</v>
      </c>
      <c r="V25" s="19">
        <f t="shared" si="6"/>
        <v>200.8468791</v>
      </c>
      <c r="W25" s="19">
        <f t="shared" si="6"/>
        <v>204.863816682</v>
      </c>
      <c r="X25" s="19">
        <f t="shared" si="6"/>
        <v>208.96109301564</v>
      </c>
      <c r="Y25" s="19">
        <f t="shared" si="6"/>
        <v>213.14031487595278</v>
      </c>
      <c r="Z25" s="13">
        <f t="shared" si="7"/>
        <v>9266.970211997948</v>
      </c>
      <c r="AA25" s="57">
        <f t="shared" si="8"/>
        <v>213.14031487595278</v>
      </c>
      <c r="AB25" s="57">
        <f t="shared" si="9"/>
        <v>213.14031487595278</v>
      </c>
      <c r="AC25" s="57">
        <f t="shared" si="9"/>
        <v>213.14031487595278</v>
      </c>
      <c r="AD25" s="57">
        <f t="shared" si="9"/>
        <v>213.14031487595278</v>
      </c>
      <c r="AE25" s="57">
        <f t="shared" si="9"/>
        <v>213.14031487595278</v>
      </c>
    </row>
    <row r="26" spans="1:31" s="21" customFormat="1" ht="12.75">
      <c r="A26" s="17">
        <v>114</v>
      </c>
      <c r="B26" s="18" t="s">
        <v>43</v>
      </c>
      <c r="C26" s="19">
        <v>1946.6</v>
      </c>
      <c r="D26" s="19">
        <v>1289.7</v>
      </c>
      <c r="E26" s="19">
        <f t="shared" si="0"/>
        <v>66.25398130072948</v>
      </c>
      <c r="F26" s="23">
        <v>4033.7</v>
      </c>
      <c r="G26" s="19">
        <f t="shared" si="1"/>
        <v>312.7626579824765</v>
      </c>
      <c r="H26" s="20">
        <v>3224.3</v>
      </c>
      <c r="I26" s="19">
        <f t="shared" si="10"/>
        <v>79.93405558172398</v>
      </c>
      <c r="J26" s="20">
        <v>3953.5</v>
      </c>
      <c r="K26" s="19">
        <f t="shared" si="12"/>
        <v>122.61576156064882</v>
      </c>
      <c r="L26" s="13">
        <f t="shared" si="3"/>
        <v>203.0977088256447</v>
      </c>
      <c r="M26" s="65">
        <v>2446.8</v>
      </c>
      <c r="N26" s="65">
        <v>902.4</v>
      </c>
      <c r="O26" s="19">
        <v>1000</v>
      </c>
      <c r="P26" s="19">
        <v>1100</v>
      </c>
      <c r="Q26" s="19">
        <v>1250</v>
      </c>
      <c r="R26" s="19">
        <v>2827</v>
      </c>
      <c r="S26" s="19">
        <f t="shared" si="5"/>
        <v>2911.81</v>
      </c>
      <c r="T26" s="19">
        <f t="shared" si="6"/>
        <v>2970.0461999999998</v>
      </c>
      <c r="U26" s="19">
        <f t="shared" si="6"/>
        <v>3029.447124</v>
      </c>
      <c r="V26" s="19">
        <f t="shared" si="6"/>
        <v>3090.03606648</v>
      </c>
      <c r="W26" s="19">
        <f t="shared" si="6"/>
        <v>3151.8367878096</v>
      </c>
      <c r="X26" s="19">
        <f t="shared" si="6"/>
        <v>3214.8735235657923</v>
      </c>
      <c r="Y26" s="19">
        <f t="shared" si="6"/>
        <v>3279.1709940371084</v>
      </c>
      <c r="Z26" s="13">
        <f t="shared" si="7"/>
        <v>134.01875895198253</v>
      </c>
      <c r="AA26" s="57">
        <f t="shared" si="8"/>
        <v>3279.1709940371084</v>
      </c>
      <c r="AB26" s="57">
        <f t="shared" si="9"/>
        <v>3279.1709940371084</v>
      </c>
      <c r="AC26" s="57">
        <f t="shared" si="9"/>
        <v>3279.1709940371084</v>
      </c>
      <c r="AD26" s="57">
        <f t="shared" si="9"/>
        <v>3279.1709940371084</v>
      </c>
      <c r="AE26" s="57">
        <f t="shared" si="9"/>
        <v>3279.1709940371084</v>
      </c>
    </row>
    <row r="27" spans="1:31" s="21" customFormat="1" ht="20.25" customHeight="1">
      <c r="A27" s="17">
        <v>116</v>
      </c>
      <c r="B27" s="18" t="s">
        <v>5</v>
      </c>
      <c r="C27" s="19">
        <v>608.6</v>
      </c>
      <c r="D27" s="19">
        <v>591.3</v>
      </c>
      <c r="E27" s="19">
        <f t="shared" si="0"/>
        <v>97.1574104502136</v>
      </c>
      <c r="F27" s="23">
        <v>966.1</v>
      </c>
      <c r="G27" s="19">
        <f t="shared" si="1"/>
        <v>163.3857601894132</v>
      </c>
      <c r="H27" s="20">
        <v>789.9</v>
      </c>
      <c r="I27" s="19">
        <f t="shared" si="10"/>
        <v>81.76172238898664</v>
      </c>
      <c r="J27" s="20">
        <v>1328</v>
      </c>
      <c r="K27" s="19">
        <f t="shared" si="12"/>
        <v>168.1225471578681</v>
      </c>
      <c r="L27" s="13">
        <f t="shared" si="3"/>
        <v>218.2057180414065</v>
      </c>
      <c r="M27" s="65">
        <v>1439.6</v>
      </c>
      <c r="N27" s="65">
        <v>1264.9</v>
      </c>
      <c r="O27" s="19">
        <v>316.4</v>
      </c>
      <c r="P27" s="19">
        <v>400</v>
      </c>
      <c r="Q27" s="19">
        <v>450</v>
      </c>
      <c r="R27" s="19">
        <f t="shared" si="4"/>
        <v>472.5</v>
      </c>
      <c r="S27" s="19">
        <f t="shared" si="5"/>
        <v>486.675</v>
      </c>
      <c r="T27" s="19">
        <f t="shared" si="6"/>
        <v>496.4085</v>
      </c>
      <c r="U27" s="19">
        <f t="shared" si="6"/>
        <v>506.33667</v>
      </c>
      <c r="V27" s="19">
        <f t="shared" si="6"/>
        <v>516.4634034000001</v>
      </c>
      <c r="W27" s="19">
        <f t="shared" si="6"/>
        <v>526.7926714680001</v>
      </c>
      <c r="X27" s="19">
        <f t="shared" si="6"/>
        <v>537.3285248973601</v>
      </c>
      <c r="Y27" s="19">
        <f t="shared" si="6"/>
        <v>548.0750953953074</v>
      </c>
      <c r="Z27" s="13">
        <f t="shared" si="7"/>
        <v>38.071345887420634</v>
      </c>
      <c r="AA27" s="57">
        <f t="shared" si="8"/>
        <v>548.0750953953074</v>
      </c>
      <c r="AB27" s="57">
        <f t="shared" si="9"/>
        <v>548.0750953953074</v>
      </c>
      <c r="AC27" s="57">
        <f t="shared" si="9"/>
        <v>548.0750953953074</v>
      </c>
      <c r="AD27" s="57">
        <f t="shared" si="9"/>
        <v>548.0750953953074</v>
      </c>
      <c r="AE27" s="57">
        <f t="shared" si="9"/>
        <v>548.0750953953074</v>
      </c>
    </row>
    <row r="28" spans="1:31" s="21" customFormat="1" ht="20.25" customHeight="1">
      <c r="A28" s="17">
        <v>117</v>
      </c>
      <c r="B28" s="18" t="s">
        <v>7</v>
      </c>
      <c r="C28" s="19">
        <v>187.7</v>
      </c>
      <c r="D28" s="19">
        <v>51.2</v>
      </c>
      <c r="E28" s="19">
        <f t="shared" si="0"/>
        <v>27.27757059136921</v>
      </c>
      <c r="F28" s="23">
        <v>335</v>
      </c>
      <c r="G28" s="19">
        <f t="shared" si="1"/>
        <v>654.296875</v>
      </c>
      <c r="H28" s="20">
        <v>709.9</v>
      </c>
      <c r="I28" s="19">
        <f t="shared" si="10"/>
        <v>211.91044776119404</v>
      </c>
      <c r="J28" s="20">
        <v>610.1</v>
      </c>
      <c r="K28" s="19">
        <f t="shared" si="12"/>
        <v>85.941681927032</v>
      </c>
      <c r="L28" s="13">
        <f t="shared" si="3"/>
        <v>325.039957378796</v>
      </c>
      <c r="M28" s="65">
        <v>2612.9</v>
      </c>
      <c r="N28" s="65">
        <v>0</v>
      </c>
      <c r="O28" s="19">
        <v>0</v>
      </c>
      <c r="P28" s="19">
        <v>0</v>
      </c>
      <c r="Q28" s="19">
        <v>0</v>
      </c>
      <c r="R28" s="19">
        <f t="shared" si="4"/>
        <v>0</v>
      </c>
      <c r="S28" s="19">
        <f t="shared" si="5"/>
        <v>0</v>
      </c>
      <c r="T28" s="19">
        <f t="shared" si="6"/>
        <v>0</v>
      </c>
      <c r="U28" s="19">
        <f t="shared" si="6"/>
        <v>0</v>
      </c>
      <c r="V28" s="19">
        <f t="shared" si="6"/>
        <v>0</v>
      </c>
      <c r="W28" s="19">
        <f t="shared" si="6"/>
        <v>0</v>
      </c>
      <c r="X28" s="19">
        <f t="shared" si="6"/>
        <v>0</v>
      </c>
      <c r="Y28" s="19">
        <f t="shared" si="6"/>
        <v>0</v>
      </c>
      <c r="Z28" s="13">
        <f t="shared" si="7"/>
        <v>0</v>
      </c>
      <c r="AA28" s="57">
        <f t="shared" si="8"/>
        <v>0</v>
      </c>
      <c r="AB28" s="57">
        <f t="shared" si="9"/>
        <v>0</v>
      </c>
      <c r="AC28" s="57">
        <f t="shared" si="9"/>
        <v>0</v>
      </c>
      <c r="AD28" s="57">
        <f t="shared" si="9"/>
        <v>0</v>
      </c>
      <c r="AE28" s="57">
        <f t="shared" si="9"/>
        <v>0</v>
      </c>
    </row>
    <row r="29" spans="1:31" s="21" customFormat="1" ht="13.5" thickBot="1">
      <c r="A29" s="24">
        <v>200</v>
      </c>
      <c r="B29" s="25" t="s">
        <v>19</v>
      </c>
      <c r="C29" s="19">
        <v>324553</v>
      </c>
      <c r="D29" s="19">
        <v>383701.8</v>
      </c>
      <c r="E29" s="19">
        <f t="shared" si="0"/>
        <v>118.22469673674254</v>
      </c>
      <c r="F29" s="26">
        <v>385764.5</v>
      </c>
      <c r="G29" s="19">
        <f t="shared" si="1"/>
        <v>100.53757892196494</v>
      </c>
      <c r="H29" s="20">
        <v>332905.5</v>
      </c>
      <c r="I29" s="19">
        <f t="shared" si="10"/>
        <v>86.29759866447017</v>
      </c>
      <c r="J29" s="20">
        <v>452554.6</v>
      </c>
      <c r="K29" s="19">
        <f t="shared" si="12"/>
        <v>135.94086009393055</v>
      </c>
      <c r="L29" s="13">
        <f t="shared" si="3"/>
        <v>139.4393519702483</v>
      </c>
      <c r="M29" s="19">
        <v>444612.9</v>
      </c>
      <c r="N29" s="19">
        <v>489052.1</v>
      </c>
      <c r="O29" s="19">
        <v>399122.5</v>
      </c>
      <c r="P29" s="19">
        <v>374310.8</v>
      </c>
      <c r="Q29" s="19">
        <v>390769.8</v>
      </c>
      <c r="R29" s="19">
        <v>425557.2</v>
      </c>
      <c r="S29" s="19">
        <v>428300</v>
      </c>
      <c r="T29" s="19">
        <v>429865.9</v>
      </c>
      <c r="U29" s="19">
        <v>432603.4</v>
      </c>
      <c r="V29" s="19">
        <v>431100.5</v>
      </c>
      <c r="W29" s="19">
        <v>431199.9</v>
      </c>
      <c r="X29" s="19">
        <v>431300.3</v>
      </c>
      <c r="Y29" s="19">
        <v>439926.5</v>
      </c>
      <c r="Z29" s="13">
        <f t="shared" si="7"/>
        <v>98.9459595076976</v>
      </c>
      <c r="AA29" s="57">
        <f t="shared" si="8"/>
        <v>439926.5</v>
      </c>
      <c r="AB29" s="57">
        <f t="shared" si="9"/>
        <v>439926.5</v>
      </c>
      <c r="AC29" s="57">
        <f t="shared" si="9"/>
        <v>439926.5</v>
      </c>
      <c r="AD29" s="57">
        <f t="shared" si="9"/>
        <v>439926.5</v>
      </c>
      <c r="AE29" s="57">
        <f t="shared" si="9"/>
        <v>439926.5</v>
      </c>
    </row>
    <row r="30" spans="1:31" s="49" customFormat="1" ht="23.25" customHeight="1">
      <c r="A30" s="44"/>
      <c r="B30" s="45" t="s">
        <v>9</v>
      </c>
      <c r="C30" s="46">
        <f>C8+C22+C29</f>
        <v>402161.5</v>
      </c>
      <c r="D30" s="46">
        <f>D8+D22+D29</f>
        <v>468707.1</v>
      </c>
      <c r="E30" s="47">
        <f t="shared" si="0"/>
        <v>116.5469842339458</v>
      </c>
      <c r="F30" s="46">
        <f>F8+F22+F29</f>
        <v>477496.5</v>
      </c>
      <c r="G30" s="47">
        <f t="shared" si="1"/>
        <v>101.87524362229632</v>
      </c>
      <c r="H30" s="46">
        <f>H8+H22+H29</f>
        <v>446010</v>
      </c>
      <c r="I30" s="47">
        <f>H30/F30*100</f>
        <v>93.4059202528186</v>
      </c>
      <c r="J30" s="46">
        <f>J8+J22+J29</f>
        <v>567390</v>
      </c>
      <c r="K30" s="47">
        <f>J30/H30*100</f>
        <v>127.21463644312907</v>
      </c>
      <c r="L30" s="48">
        <f t="shared" si="3"/>
        <v>141.0851113296524</v>
      </c>
      <c r="M30" s="46">
        <f>M8+M22+M29</f>
        <v>577780.8</v>
      </c>
      <c r="N30" s="46">
        <f>N8+N22+N29</f>
        <v>621600</v>
      </c>
      <c r="O30" s="46">
        <f>O8+O22+O29</f>
        <v>531043.9</v>
      </c>
      <c r="P30" s="46">
        <f>P8+P22+P29</f>
        <v>518935.8</v>
      </c>
      <c r="Q30" s="46">
        <f>Q29+Q7</f>
        <v>549329.7</v>
      </c>
      <c r="R30" s="46">
        <f aca="true" t="shared" si="13" ref="R30:X30">R29+R7</f>
        <v>592045.095</v>
      </c>
      <c r="S30" s="46">
        <f t="shared" si="13"/>
        <v>599782.53185</v>
      </c>
      <c r="T30" s="46">
        <f t="shared" si="13"/>
        <v>604778.082487</v>
      </c>
      <c r="U30" s="46">
        <f t="shared" si="13"/>
        <v>611013.82613674</v>
      </c>
      <c r="V30" s="46">
        <f t="shared" si="13"/>
        <v>613079.1346594748</v>
      </c>
      <c r="W30" s="46">
        <f t="shared" si="13"/>
        <v>616818.1073526643</v>
      </c>
      <c r="X30" s="46">
        <f t="shared" si="13"/>
        <v>620630.8714997176</v>
      </c>
      <c r="Y30" s="48">
        <f>Y29+Y7</f>
        <v>633043.682929712</v>
      </c>
      <c r="Z30" s="48">
        <f t="shared" si="7"/>
        <v>109.56467970720244</v>
      </c>
      <c r="AA30" s="58">
        <f t="shared" si="8"/>
        <v>633043.682929712</v>
      </c>
      <c r="AB30" s="58">
        <f t="shared" si="9"/>
        <v>633043.682929712</v>
      </c>
      <c r="AC30" s="58">
        <f t="shared" si="9"/>
        <v>633043.682929712</v>
      </c>
      <c r="AD30" s="58">
        <f t="shared" si="9"/>
        <v>633043.682929712</v>
      </c>
      <c r="AE30" s="58">
        <f t="shared" si="9"/>
        <v>633043.682929712</v>
      </c>
    </row>
    <row r="31" spans="1:31" s="54" customFormat="1" ht="20.25" customHeight="1">
      <c r="A31" s="50"/>
      <c r="B31" s="51" t="s">
        <v>12</v>
      </c>
      <c r="C31" s="52">
        <f>C7/C30*100</f>
        <v>19.29784427400435</v>
      </c>
      <c r="D31" s="52">
        <f>D7/D30*100</f>
        <v>18.13612381805183</v>
      </c>
      <c r="E31" s="52"/>
      <c r="F31" s="52">
        <f>F7/F30*100</f>
        <v>19.211030866194832</v>
      </c>
      <c r="G31" s="52"/>
      <c r="H31" s="52">
        <f>H7/H30*100</f>
        <v>25.35918477164189</v>
      </c>
      <c r="I31" s="52"/>
      <c r="J31" s="52">
        <f>J7/J30*100</f>
        <v>20.239235799009496</v>
      </c>
      <c r="K31" s="52"/>
      <c r="L31" s="52"/>
      <c r="M31" s="52">
        <f>M7/M30*100</f>
        <v>23.04816982495784</v>
      </c>
      <c r="N31" s="52">
        <f>N7/N30*100</f>
        <v>21.323664736164734</v>
      </c>
      <c r="O31" s="52">
        <f>O7/O30*100</f>
        <v>24.841901017976102</v>
      </c>
      <c r="P31" s="52">
        <f>P7/P30*100</f>
        <v>27.869536077487812</v>
      </c>
      <c r="Q31" s="52">
        <f>Q7/Q30*100</f>
        <v>28.864250376413292</v>
      </c>
      <c r="R31" s="52">
        <f aca="true" t="shared" si="14" ref="R31:X31">R7/R30*100</f>
        <v>28.12081316204469</v>
      </c>
      <c r="S31" s="52">
        <f t="shared" si="14"/>
        <v>28.590784616729415</v>
      </c>
      <c r="T31" s="52">
        <f t="shared" si="14"/>
        <v>28.9217131956431</v>
      </c>
      <c r="U31" s="52">
        <f t="shared" si="14"/>
        <v>29.199081674595885</v>
      </c>
      <c r="V31" s="52">
        <f t="shared" si="14"/>
        <v>29.68273170160195</v>
      </c>
      <c r="W31" s="52">
        <f t="shared" si="14"/>
        <v>30.09285965182237</v>
      </c>
      <c r="X31" s="52">
        <f t="shared" si="14"/>
        <v>30.506147888230494</v>
      </c>
      <c r="Y31" s="52">
        <f>Y7/Y30*100</f>
        <v>30.50613853944012</v>
      </c>
      <c r="Z31" s="53">
        <f t="shared" si="7"/>
        <v>132.3581818908952</v>
      </c>
      <c r="AA31" s="59">
        <f t="shared" si="8"/>
        <v>30.50613853944012</v>
      </c>
      <c r="AB31" s="59">
        <f t="shared" si="9"/>
        <v>30.50613853944012</v>
      </c>
      <c r="AC31" s="59">
        <f t="shared" si="9"/>
        <v>30.50613853944012</v>
      </c>
      <c r="AD31" s="59">
        <f t="shared" si="9"/>
        <v>30.50613853944012</v>
      </c>
      <c r="AE31" s="59">
        <f t="shared" si="9"/>
        <v>30.50613853944012</v>
      </c>
    </row>
    <row r="32" spans="1:31" s="54" customFormat="1" ht="13.5">
      <c r="A32" s="50"/>
      <c r="B32" s="51" t="s">
        <v>21</v>
      </c>
      <c r="C32" s="52">
        <f>C29/C30*100</f>
        <v>80.70215572599565</v>
      </c>
      <c r="D32" s="52">
        <f>D29/D30*100</f>
        <v>81.86387618194817</v>
      </c>
      <c r="E32" s="52"/>
      <c r="F32" s="52">
        <f>F29/F30*100</f>
        <v>80.78896913380517</v>
      </c>
      <c r="G32" s="52"/>
      <c r="H32" s="52">
        <f>H29/H30*100</f>
        <v>74.64081522835811</v>
      </c>
      <c r="I32" s="52"/>
      <c r="J32" s="52">
        <f>J29/J30*100</f>
        <v>79.7607642009905</v>
      </c>
      <c r="K32" s="52"/>
      <c r="L32" s="52"/>
      <c r="M32" s="52">
        <f>M29/M30*100</f>
        <v>76.95183017504216</v>
      </c>
      <c r="N32" s="52">
        <f>N29/N30*100</f>
        <v>78.67633526383526</v>
      </c>
      <c r="O32" s="52">
        <f>O29/O30*100</f>
        <v>75.15809898202389</v>
      </c>
      <c r="P32" s="52">
        <f>P29/P30*100</f>
        <v>72.13046392251219</v>
      </c>
      <c r="Q32" s="52">
        <f>Q29/Q30*100</f>
        <v>71.1357496235867</v>
      </c>
      <c r="R32" s="52">
        <f aca="true" t="shared" si="15" ref="R32:X32">R29/R30*100</f>
        <v>71.87918683795532</v>
      </c>
      <c r="S32" s="52">
        <f t="shared" si="15"/>
        <v>71.40921538327059</v>
      </c>
      <c r="T32" s="52">
        <f t="shared" si="15"/>
        <v>71.07828680435689</v>
      </c>
      <c r="U32" s="52">
        <f t="shared" si="15"/>
        <v>70.80091832540411</v>
      </c>
      <c r="V32" s="52">
        <f t="shared" si="15"/>
        <v>70.31726829839805</v>
      </c>
      <c r="W32" s="52">
        <f t="shared" si="15"/>
        <v>69.90714034817763</v>
      </c>
      <c r="X32" s="52">
        <f t="shared" si="15"/>
        <v>69.4938521117695</v>
      </c>
      <c r="Y32" s="52">
        <f>Y29/Y30*100</f>
        <v>69.49386146055988</v>
      </c>
      <c r="Z32" s="53">
        <f t="shared" si="7"/>
        <v>90.30826336746293</v>
      </c>
      <c r="AA32" s="59">
        <f t="shared" si="8"/>
        <v>69.49386146055988</v>
      </c>
      <c r="AB32" s="59">
        <f t="shared" si="9"/>
        <v>69.49386146055988</v>
      </c>
      <c r="AC32" s="59">
        <f t="shared" si="9"/>
        <v>69.49386146055988</v>
      </c>
      <c r="AD32" s="59">
        <f t="shared" si="9"/>
        <v>69.49386146055988</v>
      </c>
      <c r="AE32" s="59">
        <f t="shared" si="9"/>
        <v>69.49386146055988</v>
      </c>
    </row>
    <row r="33" spans="1:24" ht="12.75">
      <c r="A33" s="14"/>
      <c r="B33" s="15"/>
      <c r="C33" s="15"/>
      <c r="D33" s="15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29"/>
      <c r="R33" s="16"/>
      <c r="S33" s="16"/>
      <c r="T33" s="16"/>
      <c r="U33" s="16"/>
      <c r="V33" s="16"/>
      <c r="W33" s="16"/>
      <c r="X33" s="16"/>
    </row>
    <row r="34" spans="1:25" s="34" customFormat="1" ht="18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18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0"/>
      <c r="R35" s="3"/>
    </row>
    <row r="36" spans="1:18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0"/>
      <c r="R36" s="3"/>
    </row>
    <row r="37" spans="1:18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0"/>
      <c r="R37" s="3"/>
    </row>
    <row r="38" spans="1:18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0"/>
      <c r="R38" s="3"/>
    </row>
    <row r="39" spans="1:18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0"/>
      <c r="R39" s="3"/>
    </row>
    <row r="40" spans="1:18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0"/>
      <c r="R40" s="3"/>
    </row>
    <row r="41" spans="1:18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0"/>
      <c r="R41" s="3"/>
    </row>
    <row r="42" spans="1:18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0"/>
      <c r="R42" s="3"/>
    </row>
    <row r="43" spans="1:18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0"/>
      <c r="R43" s="3"/>
    </row>
    <row r="44" spans="1:18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0"/>
      <c r="R44" s="3"/>
    </row>
    <row r="45" spans="1:18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0"/>
      <c r="R45" s="3"/>
    </row>
    <row r="46" spans="1:18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0"/>
      <c r="R46" s="3"/>
    </row>
    <row r="47" spans="1:18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0"/>
      <c r="R47" s="3"/>
    </row>
    <row r="48" spans="1:18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0"/>
      <c r="R48" s="3"/>
    </row>
    <row r="49" spans="1:18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0"/>
      <c r="R49" s="3"/>
    </row>
    <row r="50" spans="1:18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0"/>
      <c r="R50" s="3"/>
    </row>
    <row r="51" spans="1:18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0"/>
      <c r="R51" s="3"/>
    </row>
    <row r="52" spans="1:18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0"/>
      <c r="R52" s="3"/>
    </row>
    <row r="53" spans="1:18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0"/>
      <c r="R53" s="3"/>
    </row>
    <row r="54" spans="1:18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0"/>
      <c r="R54" s="3"/>
    </row>
    <row r="55" spans="1:18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0"/>
      <c r="R55" s="3"/>
    </row>
    <row r="56" spans="1:18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0"/>
      <c r="R56" s="3"/>
    </row>
    <row r="57" spans="1:18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0"/>
      <c r="R57" s="3"/>
    </row>
    <row r="58" spans="1:18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0"/>
      <c r="R58" s="3"/>
    </row>
    <row r="59" spans="1:18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0"/>
      <c r="R59" s="3"/>
    </row>
    <row r="60" spans="1:18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0"/>
      <c r="R60" s="3"/>
    </row>
    <row r="61" spans="1:18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0"/>
      <c r="R61" s="3"/>
    </row>
    <row r="62" spans="1:18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0"/>
      <c r="R62" s="3"/>
    </row>
    <row r="63" spans="1:18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0"/>
      <c r="R63" s="3"/>
    </row>
    <row r="64" spans="1:18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0"/>
      <c r="R64" s="3"/>
    </row>
    <row r="65" spans="1:18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0"/>
      <c r="R65" s="3"/>
    </row>
    <row r="66" spans="1:18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0"/>
      <c r="R66" s="3"/>
    </row>
    <row r="67" spans="1:18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0"/>
      <c r="R67" s="3"/>
    </row>
    <row r="68" spans="1:18" ht="1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0"/>
      <c r="R68" s="3"/>
    </row>
    <row r="69" spans="1:18" ht="1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0"/>
      <c r="R69" s="3"/>
    </row>
    <row r="70" spans="1:18" ht="1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0"/>
      <c r="R70" s="3"/>
    </row>
    <row r="71" spans="1:18" ht="1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0"/>
      <c r="R71" s="3"/>
    </row>
    <row r="72" spans="1:18" ht="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0"/>
      <c r="R72" s="3"/>
    </row>
    <row r="73" spans="1:18" ht="1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0"/>
      <c r="R73" s="3"/>
    </row>
    <row r="74" spans="1:18" ht="1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0"/>
      <c r="R74" s="3"/>
    </row>
    <row r="75" spans="1:18" ht="18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0"/>
      <c r="R75" s="3"/>
    </row>
    <row r="76" spans="1:18" ht="18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0"/>
      <c r="R76" s="3"/>
    </row>
    <row r="77" spans="1:18" ht="18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0"/>
      <c r="R77" s="3"/>
    </row>
    <row r="78" spans="1:18" ht="1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0"/>
      <c r="R78" s="3"/>
    </row>
    <row r="79" spans="1:18" ht="18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0"/>
      <c r="R79" s="3"/>
    </row>
    <row r="80" spans="1:18" ht="18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0"/>
      <c r="R80" s="3"/>
    </row>
    <row r="81" spans="1:18" ht="18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0"/>
      <c r="R81" s="3"/>
    </row>
    <row r="82" spans="1:18" ht="1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0"/>
      <c r="R82" s="3"/>
    </row>
    <row r="83" spans="1:18" ht="18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0"/>
      <c r="R83" s="3"/>
    </row>
    <row r="84" spans="1:18" ht="18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0"/>
      <c r="R84" s="3"/>
    </row>
    <row r="85" spans="1:18" ht="18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0"/>
      <c r="R85" s="3"/>
    </row>
    <row r="86" spans="1:18" ht="18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0"/>
      <c r="R86" s="3"/>
    </row>
    <row r="87" spans="1:18" ht="18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0"/>
      <c r="R87" s="3"/>
    </row>
    <row r="88" spans="1:18" ht="1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0"/>
      <c r="R88" s="3"/>
    </row>
    <row r="89" spans="1:18" ht="18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0"/>
      <c r="R89" s="3"/>
    </row>
    <row r="90" spans="1:18" ht="18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0"/>
      <c r="R90" s="3"/>
    </row>
    <row r="91" spans="1:18" ht="18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0"/>
      <c r="R91" s="3"/>
    </row>
    <row r="92" spans="1:18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0"/>
      <c r="R92" s="3"/>
    </row>
    <row r="93" spans="1:18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0"/>
      <c r="R93" s="3"/>
    </row>
    <row r="94" spans="1:18" ht="1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0"/>
      <c r="R94" s="3"/>
    </row>
  </sheetData>
  <sheetProtection/>
  <mergeCells count="4">
    <mergeCell ref="B1:C1"/>
    <mergeCell ref="A2:R2"/>
    <mergeCell ref="B4:B6"/>
    <mergeCell ref="AD2:AE2"/>
  </mergeCells>
  <printOptions/>
  <pageMargins left="0.75" right="0.75" top="1" bottom="1" header="0.5" footer="0.5"/>
  <pageSetup fitToHeight="3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Наталья</dc:creator>
  <cp:keywords/>
  <dc:description/>
  <cp:lastModifiedBy>Зайцева Любовь</cp:lastModifiedBy>
  <cp:lastPrinted>2018-07-16T09:22:53Z</cp:lastPrinted>
  <dcterms:created xsi:type="dcterms:W3CDTF">2008-12-10T04:14:27Z</dcterms:created>
  <dcterms:modified xsi:type="dcterms:W3CDTF">2019-11-12T12:42:04Z</dcterms:modified>
  <cp:category/>
  <cp:version/>
  <cp:contentType/>
  <cp:contentStatus/>
</cp:coreProperties>
</file>